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Template 1 Template Template Te" sheetId="1" r:id="rId4"/>
    <sheet state="hidden" name="Sheet10" sheetId="2" r:id="rId5"/>
    <sheet state="hidden" name="Sheet11" sheetId="3" r:id="rId6"/>
    <sheet state="hidden" name="Sheet12" sheetId="4" r:id="rId7"/>
    <sheet state="hidden" name="Sheet13" sheetId="5" r:id="rId8"/>
    <sheet state="hidden" name="Sheet14" sheetId="6" r:id="rId9"/>
    <sheet state="hidden" name="Template 1 Template Template" sheetId="7" r:id="rId10"/>
    <sheet state="hidden" name="Template 1 Template" sheetId="8" r:id="rId11"/>
    <sheet state="hidden" name="Template 1" sheetId="9" r:id="rId12"/>
    <sheet state="visible" name="Form Responses 1" sheetId="10" r:id="rId13"/>
    <sheet state="visible" name="Importrange" sheetId="11" r:id="rId14"/>
    <sheet state="visible" name="CEED" sheetId="12" r:id="rId15"/>
    <sheet state="visible" name="CRPuO" sheetId="13" r:id="rId16"/>
    <sheet state="visible" name="Approuvé" sheetId="14" r:id="rId17"/>
    <sheet state="visible" name="Réfusé" sheetId="15" r:id="rId18"/>
    <sheet state="visible" name="Date de remise non atteinte" sheetId="16" r:id="rId19"/>
    <sheet state="visible" name="Date de remise atteinte" sheetId="17" r:id="rId20"/>
    <sheet state="visible" name="Date de remise passé" sheetId="18" r:id="rId21"/>
  </sheets>
  <definedNames>
    <definedName hidden="1" localSheetId="9" name="Z_B3F64924_80CB_4C65_8CAD_23F15B4E284C_.wvu.FilterData">'Form Responses 1'!$A$1:$AS$2115</definedName>
    <definedName hidden="1" localSheetId="9" name="Z_DFA59B3D_7196_4A5C_9456_DA1B3313687E_.wvu.FilterData">'Form Responses 1'!$E$1:$E$2115</definedName>
  </definedNames>
  <calcPr/>
  <customWorkbookViews>
    <customWorkbookView activeSheetId="0" maximized="1" tabRatio="600" windowHeight="0" windowWidth="0" guid="{DFA59B3D-7196-4A5C-9456-DA1B3313687E}" name="Filter 1"/>
    <customWorkbookView activeSheetId="0" maximized="1" tabRatio="600" windowHeight="0" windowWidth="0" guid="{B3F64924-80CB-4C65-8CAD-23F15B4E284C}" name="Recherche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This column is needed by the formMule Add-on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N1">
      <text>
        <t xml:space="preserve">This column is needed by the formMule Add-on</t>
      </text>
    </comment>
  </commentList>
</comments>
</file>

<file path=xl/sharedStrings.xml><?xml version="1.0" encoding="utf-8"?>
<sst xmlns="http://schemas.openxmlformats.org/spreadsheetml/2006/main" count="760" uniqueCount="383">
  <si>
    <t>To:</t>
  </si>
  <si>
    <t>&lt;--Required: Use a single email address or comma separated email addresses, or use email tokens from the list below.</t>
  </si>
  <si>
    <t>CC:</t>
  </si>
  <si>
    <t>&lt;--Optional: Use a single email address or comma separated email addresses, or use email tokens from the list below.</t>
  </si>
  <si>
    <t>BCC:</t>
  </si>
  <si>
    <t>Reply-to:</t>
  </si>
  <si>
    <t>&lt;--Optional: Use a single valid email or email token from the list below. Even when this is set, sender address will always appear as the installer of this script.</t>
  </si>
  <si>
    <t>Subject:</t>
  </si>
  <si>
    <t>&lt;--Use tokens below for dynamic values.</t>
  </si>
  <si>
    <t>Body:</t>
  </si>
  <si>
    <t>Translate code:</t>
  </si>
  <si>
    <t>&lt;--Optional: E.g. 'es' for Spanish. Use token for dynamic value. Value must be available in Google Translate: https://developers.google.com/translate/v2/using_rest#language-params</t>
  </si>
  <si>
    <t>Available tags:</t>
  </si>
  <si>
    <t>&lt;&lt;To:&gt;&gt;</t>
  </si>
  <si>
    <t>&lt;&lt;&gt;&gt;</t>
  </si>
  <si>
    <t>&lt;&lt;&lt;--Required: Use a single email address or comma separated email addresses, or use email tokens from the list below.&gt;&gt;</t>
  </si>
  <si>
    <t>Template 1 Template Template Template Template Template Template Template Template - Send Status</t>
  </si>
  <si>
    <t>Template 1 Template Template Template Template Template Template Template - Send Status</t>
  </si>
  <si>
    <t>Template 1 Template Template Template Template Template Template - Send Status</t>
  </si>
  <si>
    <t>Template 1 Template Template Template Template Template - Send Status</t>
  </si>
  <si>
    <t>Template 1 Template Template Template Template - Send Status</t>
  </si>
  <si>
    <t>Template 1 Template Template Template - Send Status</t>
  </si>
  <si>
    <t>Template 1 Template Template - Send Status</t>
  </si>
  <si>
    <t>&lt;&lt;&lt;&lt;Courriel du superviseur/Supervisor Email&gt;&gt;&gt;&gt;</t>
  </si>
  <si>
    <t>&lt;&lt;Courriel du superviseur/Supervisor Email&gt;&gt;</t>
  </si>
  <si>
    <t>Template 1 Template - Send Status</t>
  </si>
  <si>
    <t>Demand de clé/Key Request --- KeyRikou</t>
  </si>
  <si>
    <t>Bonjour,
An English version will follow.
&lt;&lt;Prénom/First Name &gt;&gt; &lt;&lt;Nom/Last Name &gt;&gt; (Courriel du demandeur/Applicant's Email: &lt;&lt;Courriel du demandeur/Applicant's Email&gt;&gt; et Numéro d’étudiant/Student Number: &lt;&lt;Numéro d’étudiant/Student Number&gt;&gt;) demande pour un &lt;&lt;Dépot voulu/Wanted Deposit&gt;&gt; pour la pièce &lt;&lt;Pièce/Room Number &gt;&gt;. S'il vous plait approuvez cette demande et envoyez une preuve de votre formation de Sensibilisation des superviseurs à la santé et à la sécurité.
Voici les différentes preuve de formation que le demandeur a envoyé:
Preuve formation SIMDUT/Completed my WHMIS Training: &lt;&lt;Preuve formation SIMDUT/Completed my WHMIS Training&gt;&gt;
Preuve formation de sécurité en laboratoire (CHG et CVG)/Completed my Laboratory Safety Training (CHG and CVG): &lt;&lt;Preuve formation de sécurité en laboratoire (CHG et CVG)/Completed my Laboratory Safety Training (CHG and CVG)&gt;&gt;
Preuve formation de gestion de risque en laboratoire de génie (CVG et MCG)/Completed my Dry Lab Risk Management Training (CVG and MCG): &lt;&lt;Preuve formation de gestion de risque en laboratoire de génie (CVG et MCG)/Completed my Dry Lab Risk Management Training (CVG and MCG)&gt;&gt;
Preuve formation de sensibilisation des travailleurs à la santé et à la sécurité/Completed my Worker Health and Safety Awareness Training: &lt;&lt;Preuve formation de sensibilisation des travailleurs à la santé et à la sécurité/Completed my Worker Health and Safety Awareness Training&gt;&gt;
Preuve ormation de prévention de la violence/Completed my Violence Prevention Training: &lt;&lt;Preuve ormation de prévention de la violence/Completed my Violence Prevention Training&gt;&gt;
Preuve formation de respect en milieu de travail/Completed my Respect in the Workplace Training: &lt;&lt;Preuve formation de respect en milieu de travail/Completed my Respect in the Workplace Training&gt;&gt;
Preuve formation de normes d'accessibilité pour les services à la clientèle/Completed my Accessibility Standards for Customers Service Training: &lt;&lt;Preuve formation de normes d'accessibilité pour les services à la clientèle/Completed my Accessibility Standards for Customers Service Training&gt;&gt;
Preuve formation du Code des droits de la personne de l'Ontario et la LAPHO/Completed my Working Together: The Code and The AODA Training: &lt;&lt;Preuve formation du Code des droits de la personne de l'Ontario et la LAPHO/Completed my Working Together: The Code and The AODA Training&gt;&gt;
Preuve une renonciation ou preuve d'assurance/I have signed the waver forms: &lt;&lt;Preuve une renonciation ou preuve d'assurance/I have signed the waver forms&gt;&gt;
Merci,
---
Hello,
&lt;&lt;Prénom/First Name &gt;&gt; &lt;&lt;Nom/Last Name &gt;&gt; (Courriel du demandeur/Applicant's Email: &lt;&lt;Courriel du demandeur/Applicant's Email&gt;&gt; and Numéro d’étudiant/Student Number: &lt;&lt;Numéro d’étudiant/Student Number&gt;&gt;) is asking for a &lt;&lt;Dépot voulu/Wanted Deposit&gt;&gt; for room &lt;&lt;Pièce/Room Number &gt;&gt;. Please approve this and send proof of Supervisor Health and Safety Awareness training.
Here are the different proofs of training of the applicant:
Preuve formation SIMDUT/Completed my WHMIS Training: &lt;&lt;Preuve formation SIMDUT/Completed my WHMIS Training&gt;&gt;
Preuve formation de sécurité en laboratoire (CHG et CVG)/Completed my Laboratory Safety Training (CHG and CVG): &lt;&lt;Preuve formation de sécurité en laboratoire (CHG et CVG)/Completed my Laboratory Safety Training (CHG and CVG)&gt;&gt;
Preuve formation de gestion de risque en laboratoire de génie (CVG et MCG)/Completed my Dry Lab Risk Management Training (CVG and MCG): &lt;&lt;Preuve formation de gestion de risque en laboratoire de génie (CVG et MCG)/Completed my Dry Lab Risk Management Training (CVG and MCG)&gt;&gt;
Preuve formation de sensibilisation des travailleurs à la santé et à la sécurité/Completed my Worker Health and Safety Awareness Training: &lt;&lt;Preuve formation de sensibilisation des travailleurs à la santé et à la sécurité/Completed my Worker Health and Safety Awareness Training&gt;&gt;
Preuve ormation de prévention de la violence/Completed my Violence Prevention Training: &lt;&lt;Preuve ormation de prévention de la violence/Completed my Violence Prevention Training&gt;&gt;
Preuve formation de respect en milieu de travail/Completed my Respect in the Workplace Training: &lt;&lt;Preuve formation de respect en milieu de travail/Completed my Respect in the Workplace Training&gt;&gt;
Preuve formation de normes d'accessibilité pour les services à la clientèle/Completed my Accessibility Standards for Customers Service Training: &lt;&lt;Preuve formation de normes d'accessibilité pour les services à la clientèle/Completed my Accessibility Standards for Customers Service Training&gt;&gt;
Preuve formation du Code des droits de la personne de l'Ontario et la LAPHO/Completed my Working Together: The Code and The AODA Training: &lt;&lt;Preuve formation du Code des droits de la personne de l'Ontario et la LAPHO/Completed my Working Together: The Code and The AODA Training&gt;&gt;
Preuve une renonciation ou preuve d'assurance/I have signed the waver forms: &lt;&lt;Preuve une renonciation ou preuve d'assurance/I have signed the waver forms&gt;&gt;
Thank you,</t>
  </si>
  <si>
    <t>&lt;&lt;Timestamp&gt;&gt;</t>
  </si>
  <si>
    <t>&lt;&lt;Numéro d’étudiant/Student Number&gt;&gt;</t>
  </si>
  <si>
    <t>&lt;&lt;Nom/Last Name &gt;&gt;</t>
  </si>
  <si>
    <t>&lt;&lt;Prénom/First Name &gt;&gt;</t>
  </si>
  <si>
    <t>&lt;&lt;Département&gt;&gt;</t>
  </si>
  <si>
    <t>&lt;&lt;Courriel du demandeur/Applicant's Email&gt;&gt;</t>
  </si>
  <si>
    <t>&lt;&lt;Numéro de téléphone du laboratoire/Phone number of laboratory&gt;&gt;</t>
  </si>
  <si>
    <t>&lt;&lt;Superviseur/Supervisor &gt;&gt;</t>
  </si>
  <si>
    <t>&lt;&lt;Statut d'emploi/Employement Status&gt;&gt;</t>
  </si>
  <si>
    <t>&lt;&lt;J'ai signé une renonciation ou preuve d'assurance/I have signed the waver forms&gt;&gt;</t>
  </si>
  <si>
    <t>&lt;&lt;Engagement/Engagement &gt;&gt;</t>
  </si>
  <si>
    <t>&lt;&lt;Date de début/Start Date&gt;&gt;</t>
  </si>
  <si>
    <t>&lt;&lt;Date de fin/End Date&gt;&gt;</t>
  </si>
  <si>
    <t>&lt;&lt;Nombre d'heures par semaine/Number of hours a week&gt;&gt;</t>
  </si>
  <si>
    <t>&lt;&lt;Date de retour?/Return date?&gt;&gt;</t>
  </si>
  <si>
    <t>&lt;&lt;Formation de sécurité en laboratoire (CHG et CVG)/Completed my Laboratory Safety Training (CHG and CVG)?&gt;&gt;</t>
  </si>
  <si>
    <t>&lt;&lt;Formation de gestion de risque en laboratoire de génie (CVG et MCG)/Completed my Dry Lab Risk Management Training?&gt;&gt;</t>
  </si>
  <si>
    <t>&lt;&lt;Formation de sensibilisation des travailleurs à la santé et à la sécurité/Completed my Worker Health and Safety Awareness Training?&gt;&gt;</t>
  </si>
  <si>
    <t>&lt;&lt;Formation de prévention de la violence/Completed my Violence Prevention Training?&gt;&gt;</t>
  </si>
  <si>
    <t>&lt;&lt;Formation de respect en milieu de travail/Completed my Respect in the Workplace Training?&gt;&gt;</t>
  </si>
  <si>
    <t>&lt;&lt;Formation de normes d'accessibilité pour les services à la clientèle/Completed my Accessibility Standards for Customers Service Training?&gt;&gt;</t>
  </si>
  <si>
    <t>&lt;&lt;Formation du Code des droits de la personne de l'Ontario et la LAPHO/Completed my Working Together: The Code and The AODA Training?&gt;&gt;</t>
  </si>
  <si>
    <t>&lt;&lt;Formation SIMDUT/Completed my WHMIS Training?&gt;&gt;</t>
  </si>
  <si>
    <t>&lt;&lt;Pièce/Room Number &gt;&gt;</t>
  </si>
  <si>
    <t>&lt;&lt;Dépot voulu/Wanted Deposit&gt;&gt;</t>
  </si>
  <si>
    <t>&lt;&lt;Numéro de la hotte (si nécessaire)/Hood Number (if needed)&gt;&gt;</t>
  </si>
  <si>
    <t>&lt;&lt;Numéro du microscope (si nécessaire)/Microsope Number (if needed)&gt;&gt;</t>
  </si>
  <si>
    <t>&lt;&lt;Preuve formation SIMDUT/Completed my WHMIS Training&gt;&gt;</t>
  </si>
  <si>
    <t>&lt;&lt;Preuve formation de sécurité en laboratoire (CHG et CVG)/Completed my Laboratory Safety Training (CHG and CVG)&gt;&gt;</t>
  </si>
  <si>
    <t>&lt;&lt;Preuve formation de gestion de risque en laboratoire de génie (CVG et MCG)/Completed my Dry Lab Risk Management Training (CVG and MCG)&gt;&gt;</t>
  </si>
  <si>
    <t>&lt;&lt;Preuve formation de sensibilisation des travailleurs à la santé et à la sécurité/Completed my Worker Health and Safety Awareness Training&gt;&gt;</t>
  </si>
  <si>
    <t>&lt;&lt;Preuve ormation de prévention de la violence/Completed my Violence Prevention Training&gt;&gt;</t>
  </si>
  <si>
    <t>&lt;&lt;Preuve formation de respect en milieu de travail/Completed my Respect in the Workplace Training&gt;&gt;</t>
  </si>
  <si>
    <t>&lt;&lt;Preuve formation de normes d'accessibilité pour les services à la clientèle/Completed my Accessibility Standards for Customers Service Training&gt;&gt;</t>
  </si>
  <si>
    <t>&lt;&lt;Preuve formation du Code des droits de la personne de l'Ontario et la LAPHO/Completed my Working Together: The Code and The AODA Training&gt;&gt;</t>
  </si>
  <si>
    <t>&lt;&lt;Preuve une renonciation ou preuve d'assurance/I have signed the waver forms&gt;&gt;</t>
  </si>
  <si>
    <t>&lt;&lt;Aprobation de la demande départements (O/N)&gt;&gt;</t>
  </si>
  <si>
    <t>&lt;&lt;Numéro de clé&gt;&gt;</t>
  </si>
  <si>
    <t>&lt;&lt; Pièce correspondante au numéro de clé&gt;&gt;</t>
  </si>
  <si>
    <t>&lt;&lt;Numéro de clé correspondant&gt;&gt;</t>
  </si>
  <si>
    <t>&lt;&lt;Nombre de clé par type&gt;&gt;</t>
  </si>
  <si>
    <t>&lt;&lt;Nombre de clé pris&gt;&gt;</t>
  </si>
  <si>
    <t>&lt;&lt;Nombre de clé disponnibles par type&gt;&gt;</t>
  </si>
  <si>
    <t>Timestamp</t>
  </si>
  <si>
    <t>Numéro d’étudiant/Student Number</t>
  </si>
  <si>
    <t xml:space="preserve">Nom/Last Name </t>
  </si>
  <si>
    <t xml:space="preserve">Prénom/First Name </t>
  </si>
  <si>
    <t>Département</t>
  </si>
  <si>
    <t>Courriel du demandeur/Applicant's Email</t>
  </si>
  <si>
    <t>Numéro de téléphone du laboratoire/Phone number of laboratory</t>
  </si>
  <si>
    <t xml:space="preserve">Superviseur/Supervisor </t>
  </si>
  <si>
    <t>Courriel du superviseur/Supervisor Email</t>
  </si>
  <si>
    <t>Statut d'emploi/Employement Status</t>
  </si>
  <si>
    <t>J'ai signé une renonciation ou preuve d'assurance/I have signed the waver forms</t>
  </si>
  <si>
    <t xml:space="preserve">Engagement/Engagement </t>
  </si>
  <si>
    <t>Date de début/Start Date</t>
  </si>
  <si>
    <t>Date de fin/End Date</t>
  </si>
  <si>
    <t>Nombre d'heures par semaine/Number of hours a week</t>
  </si>
  <si>
    <t>Date de retour?/Return date?</t>
  </si>
  <si>
    <t>Formation de sécurité en laboratoire (CHG et CVG)/Completed my Laboratory Safety Training (CHG and CVG)?</t>
  </si>
  <si>
    <t>Formation de gestion de risque en laboratoire de génie (CVG et MCG)/Completed my Dry Lab Risk Management Training?</t>
  </si>
  <si>
    <t>Formation de sensibilisation des travailleurs à la santé et à la sécurité/Completed my Worker Health and Safety Awareness Training?</t>
  </si>
  <si>
    <t>Formation de prévention de la violence/Completed my Violence Prevention Training?</t>
  </si>
  <si>
    <t>Formation de respect en milieu de travail/Completed my Respect in the Workplace Training?</t>
  </si>
  <si>
    <t>Formation de normes d'accessibilité pour les services à la clientèle/Completed my Accessibility Standards for Customers Service Training?</t>
  </si>
  <si>
    <t>Formation du Code des droits de la personne de l'Ontario et la LAPHO/Completed my Working Together: The Code and The AODA Training?</t>
  </si>
  <si>
    <t>Formation SIMDUT/Completed my WHMIS Training?</t>
  </si>
  <si>
    <t xml:space="preserve">Pièce/Room Number </t>
  </si>
  <si>
    <t>Dépot voulu/Wanted Deposit</t>
  </si>
  <si>
    <t>Numéro de la hotte (si nécessaire)/Hood Number (if needed)</t>
  </si>
  <si>
    <t>Numéro du microscope (si nécessaire)/Microsope Number (if needed)</t>
  </si>
  <si>
    <t>Preuve formation SIMDUT/Completed my WHMIS Training</t>
  </si>
  <si>
    <t>Preuve formation de sécurité en laboratoire (CHG et CVG)/Completed my Laboratory Safety Training (CHG and CVG)</t>
  </si>
  <si>
    <t>Preuve formation de gestion de risque en laboratoire de génie (CVG et MCG)/Completed my Dry Lab Risk Management Training (CVG and MCG)</t>
  </si>
  <si>
    <t>Preuve formation de sensibilisation des travailleurs à la santé et à la sécurité/Completed my Worker Health and Safety Awareness Training</t>
  </si>
  <si>
    <t>Preuve ormation de prévention de la violence/Completed my Violence Prevention Training</t>
  </si>
  <si>
    <t>Preuve formation de respect en milieu de travail/Completed my Respect in the Workplace Training</t>
  </si>
  <si>
    <t>Preuve formation de normes d'accessibilité pour les services à la clientèle/Completed my Accessibility Standards for Customers Service Training</t>
  </si>
  <si>
    <t>Preuve formation du Code des droits de la personne de l'Ontario et la LAPHO/Completed my Working Together: The Code and The AODA Training</t>
  </si>
  <si>
    <t>Preuve une renonciation ou preuve d'assurance/I have signed the waver forms</t>
  </si>
  <si>
    <t>Template 1 - Send Status</t>
  </si>
  <si>
    <t>Aprobation de la demande départements (O/N)</t>
  </si>
  <si>
    <t>Numéro de clé</t>
  </si>
  <si>
    <t xml:space="preserve"> Pièce correspondante au numéro de clé</t>
  </si>
  <si>
    <t>Numéro de clé correspondant</t>
  </si>
  <si>
    <t>Nombre de clé par type</t>
  </si>
  <si>
    <t>Nombre de clé pris</t>
  </si>
  <si>
    <t>Nombre de clé disponnibles par type</t>
  </si>
  <si>
    <t>Confirmation du superviseur</t>
  </si>
  <si>
    <t>Dover</t>
  </si>
  <si>
    <t>Ben</t>
  </si>
  <si>
    <t>CEED</t>
  </si>
  <si>
    <t>123@456.ca</t>
  </si>
  <si>
    <t>819 696 9696</t>
  </si>
  <si>
    <t>bob</t>
  </si>
  <si>
    <t>bob@1234.ca</t>
  </si>
  <si>
    <t>Étudiant de 1er cycle/Undergraduate student</t>
  </si>
  <si>
    <t>Oui/Yes</t>
  </si>
  <si>
    <t>Temps plein/Full Time</t>
  </si>
  <si>
    <t>Dépot de clé/Key Deposit</t>
  </si>
  <si>
    <t>https://drive.google.com/open?id=1Pt0M_SrHF17KIlshvBhbP7FbjZ3gIg9f</t>
  </si>
  <si>
    <t>https://drive.google.com/open?id=1sF-TVeACHcOODkhkK5ENWquKUeWVdS-X</t>
  </si>
  <si>
    <t>https://drive.google.com/open?id=1WnCCG9YIacAS1EFyIIOV5qw1llwCDUL3</t>
  </si>
  <si>
    <t>https://drive.google.com/open?id=1MIkdcHw76MnG7CH2l9p2n5cgFgha08nO</t>
  </si>
  <si>
    <t>https://drive.google.com/open?id=1XQNf2SibgXHfFmYCijDZakO_630HYy3U</t>
  </si>
  <si>
    <t>https://drive.google.com/open?id=1NlBw2tBxMSssilqWa_VcXPX665rkvpDG</t>
  </si>
  <si>
    <t>https://drive.google.com/open?id=11-UeCu5MItk9ilnUHGNuwq0c_mZ2gKx5</t>
  </si>
  <si>
    <t>https://drive.google.com/open?id=196rc58NyO2SZT2F-xR5sFBdwFpH-LWPx</t>
  </si>
  <si>
    <t>https://drive.google.com/open?id=176eTKKFDbaWv2piG3C-Qh78mPux8etRQ</t>
  </si>
  <si>
    <t>3/15/2021 12:37:02, email sent from kharb044@uottawa.ca to bob@1234.ca</t>
  </si>
  <si>
    <t>O</t>
  </si>
  <si>
    <t>LAB1</t>
  </si>
  <si>
    <t>Charo</t>
  </si>
  <si>
    <t>Matuidi</t>
  </si>
  <si>
    <t>CHG</t>
  </si>
  <si>
    <t>johnsmith401032@gmail.com</t>
  </si>
  <si>
    <t>613-261-9832</t>
  </si>
  <si>
    <t>John Rogan</t>
  </si>
  <si>
    <t>kharb044@uottawa.ca</t>
  </si>
  <si>
    <t>Je ne suis pas un bénévole, un étudiant ou un chercheur invité/ I am not a volunteer, invited student or invited research fellow</t>
  </si>
  <si>
    <t>https://drive.google.com/open?id=14T9I2S7lE3AgzNxIMfuzCsBiw3W8pAFk</t>
  </si>
  <si>
    <t>https://drive.google.com/open?id=1pksG5-auz_OCyHkI_vBevZv84lg8nym7</t>
  </si>
  <si>
    <t>https://drive.google.com/open?id=1-ELGJ3s54Ovc4DaJvqpp0l6so4HV17A7</t>
  </si>
  <si>
    <t>https://drive.google.com/open?id=1m0Rph0emJ85w80VzP_hMn4Im_G1LURHq</t>
  </si>
  <si>
    <t>https://drive.google.com/open?id=1wqohn5UDHtG18VqgsgmLgrbamGGUrGim</t>
  </si>
  <si>
    <t>https://drive.google.com/open?id=1ERz-927_5N4f1LbY7eeXXzedVMV6cEle</t>
  </si>
  <si>
    <t>https://drive.google.com/open?id=1zg6S5TI6b0By1LfUuVjjaKUfTBGtBxSM</t>
  </si>
  <si>
    <t>https://drive.google.com/open?id=1UkNJYSyDA3hQiW0JuCdqkKRcgAnUpeav</t>
  </si>
  <si>
    <t>https://drive.google.com/open?id=1JlbX4bqYU8o99a53CITUj6kwjJirmHhD</t>
  </si>
  <si>
    <t>3/15/2021 12:37:03, email sent from kharb044@uottawa.ca to kharb044@uottawa.ca</t>
  </si>
  <si>
    <t>1232Z</t>
  </si>
  <si>
    <t>LAB3</t>
  </si>
  <si>
    <t>Frazer</t>
  </si>
  <si>
    <t>Joe</t>
  </si>
  <si>
    <t>EECS</t>
  </si>
  <si>
    <t>lagussi00@yahoo.com</t>
  </si>
  <si>
    <t>613-123-1234</t>
  </si>
  <si>
    <t>Big Bros</t>
  </si>
  <si>
    <t>lkana074@uottawa.ca</t>
  </si>
  <si>
    <t>Chercheur postdoctoral/Postdoctorate research fellow</t>
  </si>
  <si>
    <t>Non/No</t>
  </si>
  <si>
    <t>Dépot de clé/Key Deposit, Dépot de carte/Card Deposit</t>
  </si>
  <si>
    <t>ASE1243</t>
  </si>
  <si>
    <t>https://drive.google.com/open?id=1N-0pCE1PKkZuFjUE0slXQzO-33L_u6lF</t>
  </si>
  <si>
    <t>https://drive.google.com/open?id=1Qee_8ZWBynZmEF2x3SVI8dUuo9U3Cxua</t>
  </si>
  <si>
    <t>https://drive.google.com/open?id=19s-IylmeYA7vjOI2SYGKrWv9TWuOgBuW</t>
  </si>
  <si>
    <t>https://drive.google.com/open?id=1e0QpCDLo2-R1Jkt_6ncFa98H4YdqCI4h</t>
  </si>
  <si>
    <t>https://drive.google.com/open?id=1hwwsy-Jyqf4VRXCFAJMW3urh9WhjcEfZ</t>
  </si>
  <si>
    <t>https://drive.google.com/open?id=1uqMTyMvdWZGMg0JxjFarNFLc2U1k345P</t>
  </si>
  <si>
    <t>https://drive.google.com/open?id=1UIZZ6wTuDS33zuGzvAivyUn2ToA7krRj</t>
  </si>
  <si>
    <t>https://drive.google.com/open?id=1MYh6fa2NeTO2gIi8qxVnJ8CV70Kj50D4</t>
  </si>
  <si>
    <t>https://drive.google.com/open?id=1csURfz2nVwJSxAQDRwVwH1Z1GkiJSGdg</t>
  </si>
  <si>
    <t>3/15/2021 12:37:03, email sent from kharb044@uottawa.ca to lkana074@uottawa.ca</t>
  </si>
  <si>
    <t>A237</t>
  </si>
  <si>
    <t>Mayweather</t>
  </si>
  <si>
    <t>Floyd</t>
  </si>
  <si>
    <t>CVG</t>
  </si>
  <si>
    <t>qwerty.azert@hotmail.ca</t>
  </si>
  <si>
    <t>613-234-0987</t>
  </si>
  <si>
    <t>LeBron James</t>
  </si>
  <si>
    <t>karhar1141@gmail.com</t>
  </si>
  <si>
    <t>Temps partiel/Part Time</t>
  </si>
  <si>
    <t>moins de 10 heures/less then 10 hours</t>
  </si>
  <si>
    <t>208A</t>
  </si>
  <si>
    <t>https://drive.google.com/open?id=1njV3JNM_hmKgJmoKE1tBnYY2fNSr1Nmj</t>
  </si>
  <si>
    <t>https://drive.google.com/open?id=1HphdKY-t6yylB82akEs9vVP-xeQL7UWk</t>
  </si>
  <si>
    <t>https://drive.google.com/open?id=1UJEVkWK3H3Yvx65nJgHdqcdd9qWxaNs5</t>
  </si>
  <si>
    <t>https://drive.google.com/open?id=1mRsk_1rMFzx3f9S7DUMpwJZd7fJuSyt0</t>
  </si>
  <si>
    <t>https://drive.google.com/open?id=1JfTAJVLn8iam9G5LS7yQgWPneBac6hZL</t>
  </si>
  <si>
    <t>https://drive.google.com/open?id=1Gi7e3p8OE9In1OfIVOZ1T3-3iaBBjm-m</t>
  </si>
  <si>
    <t>https://drive.google.com/open?id=1UBu6WFhnJkm2BWqtfJpc8oyYNlQqXz5P</t>
  </si>
  <si>
    <t>https://drive.google.com/open?id=1HthVWX3YafF9czqKrlLkptOCyrEvXNPx</t>
  </si>
  <si>
    <t>https://drive.google.com/open?id=1dPOHnIMBa7IJ_pvumWkMl2GiNmzc1LVY</t>
  </si>
  <si>
    <t>3/15/2021 12:37:04, email sent from kharb044@uottawa.ca to karhar1141@gmail.com</t>
  </si>
  <si>
    <t>1004A</t>
  </si>
  <si>
    <t>LAB4</t>
  </si>
  <si>
    <t>Clay</t>
  </si>
  <si>
    <t>Cassius</t>
  </si>
  <si>
    <t>Faculté de génie</t>
  </si>
  <si>
    <t>mohamedalicassius12312312312@gmail.com</t>
  </si>
  <si>
    <t>613-3214321</t>
  </si>
  <si>
    <t>Joe Frazier</t>
  </si>
  <si>
    <t>Étudiant au doctorat/Doctorate student</t>
  </si>
  <si>
    <t>20 à 36 heures/20 to 36 hours</t>
  </si>
  <si>
    <t>GAS 3213</t>
  </si>
  <si>
    <t>WERT 1231</t>
  </si>
  <si>
    <t>DHAF1543</t>
  </si>
  <si>
    <t>https://drive.google.com/open?id=1JCG4zDrDucDHSuZyavadFT49ELikMqTu</t>
  </si>
  <si>
    <t>https://drive.google.com/open?id=16aeWhFNNJmeU77u8KRR-i-a2lT8gizYc</t>
  </si>
  <si>
    <t>https://drive.google.com/open?id=13ZvxOPAyDMm5cBJWSatzRGRl7HvHF4i8</t>
  </si>
  <si>
    <t>https://drive.google.com/open?id=1mCh9oQDVWkr6AoNzvvoeMILwtrh8G53r</t>
  </si>
  <si>
    <t>https://drive.google.com/open?id=14EVHnfW2R5w3MJ9WwQbI0exQOO32boRE</t>
  </si>
  <si>
    <t>https://drive.google.com/open?id=1xdlkn1zYhxhUJNtq-h20xhIuD1Kz5Nz8</t>
  </si>
  <si>
    <t>https://drive.google.com/open?id=1mrKBDbUYNXd7plgUR_rehIRHUrzbfWG9</t>
  </si>
  <si>
    <t>https://drive.google.com/open?id=1XbbI11Aq3E_unxl83rYfG5sEr1dZTCZW</t>
  </si>
  <si>
    <t>https://drive.google.com/open?id=1T3IwrZSCCLcHO-29OBDk2DEE-JfzG0aT</t>
  </si>
  <si>
    <t>3/15/2021 12:37:05, email sent from kharb044@uottawa.ca to lkana074@uottawa.ca</t>
  </si>
  <si>
    <t>N</t>
  </si>
  <si>
    <t>CVG 213</t>
  </si>
  <si>
    <t>LAB5</t>
  </si>
  <si>
    <t>Pablo</t>
  </si>
  <si>
    <t>Escobar</t>
  </si>
  <si>
    <t>pablo@outlook.com</t>
  </si>
  <si>
    <t>bob marley</t>
  </si>
  <si>
    <t>Employé de uOttawa/uOttawa employee</t>
  </si>
  <si>
    <t>r</t>
  </si>
  <si>
    <t>er</t>
  </si>
  <si>
    <t>https://drive.google.com/open?id=1hj-Qk18Cs2D1By05EUh5yXUrkgNi9juT</t>
  </si>
  <si>
    <t>https://drive.google.com/open?id=1f4YjFj4QC-CuFAHSfU0FBQI_QVmHps1c</t>
  </si>
  <si>
    <t>https://drive.google.com/open?id=1AKKK_m0f1YZVvbR4dfCxSAc4cxxRyccz</t>
  </si>
  <si>
    <t>https://drive.google.com/open?id=1U39D5gIZYALRLBODvDgTHjJw4WMHnKDH</t>
  </si>
  <si>
    <t>https://drive.google.com/open?id=1pwZIUtVfnnA02235IbBQi66iYBAK8xD5</t>
  </si>
  <si>
    <t>https://drive.google.com/open?id=1tsLCT1s4YYi3CyNqxeJ9NIDGi-hd4fbc</t>
  </si>
  <si>
    <t>https://drive.google.com/open?id=1rrdpmhcf8SWkWfw868nBjnbSCtrIgo6e</t>
  </si>
  <si>
    <t>https://drive.google.com/open?id=16TAU9GtX2qrjzer1vXrn87Wm9y8bMXTe</t>
  </si>
  <si>
    <t>https://drive.google.com/open?id=1AUmt7kC0wm5bjHqhD7QHUsF3VccH8wIS</t>
  </si>
  <si>
    <t>LAB6</t>
  </si>
  <si>
    <t>Jeager</t>
  </si>
  <si>
    <t>Eren</t>
  </si>
  <si>
    <t>Humanity@gmail.ca</t>
  </si>
  <si>
    <t>514-233-9876</t>
  </si>
  <si>
    <t>Mikasa Ackerman</t>
  </si>
  <si>
    <t>https://drive.google.com/open?id=1ahToE804B9JWpe2lp0UnpcK7BlO9A5Jo</t>
  </si>
  <si>
    <t>https://drive.google.com/open?id=14rcchOPn6H4pkD1PxfcWHFZloZpdHkGI</t>
  </si>
  <si>
    <t>https://drive.google.com/open?id=1BxxBFMKYFA5_7fIMQUl6gDV9MzVmt5Ud</t>
  </si>
  <si>
    <t>https://drive.google.com/open?id=1EecCldgXYAXjqNhKJ-Gs25WUWpNiHDnw</t>
  </si>
  <si>
    <t>https://drive.google.com/open?id=1gW2ekASnBZqloaBRYZLmKobIv3xweOvb</t>
  </si>
  <si>
    <t>https://drive.google.com/open?id=1MPNnBL-09dT4b8-QMPXeyvWCpo5bsC6Q</t>
  </si>
  <si>
    <t>https://drive.google.com/open?id=1rJOJcUmxXoREuZ3TbrxWDcMiZ8hr0VLz</t>
  </si>
  <si>
    <t>https://drive.google.com/open?id=1jdTqoXZVGDwR6C4sWr87u9kSLY954_44</t>
  </si>
  <si>
    <t>https://drive.google.com/open?id=1eXCp304C7TTNMKZoC68rN123NHX-bIaA</t>
  </si>
  <si>
    <t>3/15/2021 12:37:06, email sent from kharb044@uottawa.ca to johnsmith401032@gmail.com</t>
  </si>
  <si>
    <t>LAB7</t>
  </si>
  <si>
    <t>Tyson</t>
  </si>
  <si>
    <t>Mike</t>
  </si>
  <si>
    <t>miketysonhvsahdv12@gmail.com</t>
  </si>
  <si>
    <t>613-397-1754</t>
  </si>
  <si>
    <t>Howard Deweer</t>
  </si>
  <si>
    <t>Étudiant invité/Invited student</t>
  </si>
  <si>
    <t>Occasionnel/Occasional</t>
  </si>
  <si>
    <t>plus de 36 heures/more then 36 hours</t>
  </si>
  <si>
    <t>SDE 1421</t>
  </si>
  <si>
    <t>JDT 34212</t>
  </si>
  <si>
    <t>123456TF</t>
  </si>
  <si>
    <t>https://drive.google.com/open?id=1vLKe5yKkZMVXlhDwL7N0YPk8509aAmKz</t>
  </si>
  <si>
    <t>https://drive.google.com/open?id=1FxAHoVUjefsW25u7htXGRGxyE-g3fZrf</t>
  </si>
  <si>
    <t>https://drive.google.com/open?id=1jLqbPf7KD5qqdKZN_iDcNkx7GHSnk-Bc</t>
  </si>
  <si>
    <t>https://drive.google.com/open?id=1ZA-v6Nd9CLyPUAFaY_pzEb9jLsypa7jR</t>
  </si>
  <si>
    <t>https://drive.google.com/open?id=16yGv4cdnHA6dz1u1sZzvvkB0Te2gjMc8</t>
  </si>
  <si>
    <t>https://drive.google.com/open?id=12UV0gDlK-ymgz49BWLWL_lsTRjtFazK6</t>
  </si>
  <si>
    <t>https://drive.google.com/open?id=1xsZS_-gZyu_oyDMrLedxb3ALz3C7VLtf</t>
  </si>
  <si>
    <t>https://drive.google.com/open?id=1v9IYI2lo2DRwHnNRgtHwL82MdGfIZthi</t>
  </si>
  <si>
    <t>https://drive.google.com/open?id=1Te6mTRT94F4K-3UHXmh_dUP-XKDloqOS</t>
  </si>
  <si>
    <t>3/15/2021 12:37:06, email sent from kharb044@uottawa.ca to lagussi00@yahoo.com</t>
  </si>
  <si>
    <t>LAB8</t>
  </si>
  <si>
    <t>Okelana</t>
  </si>
  <si>
    <t>thakib</t>
  </si>
  <si>
    <t>MCG</t>
  </si>
  <si>
    <t>thakibo@gmail.com</t>
  </si>
  <si>
    <t>John</t>
  </si>
  <si>
    <t>tokel032@uottawa.ca</t>
  </si>
  <si>
    <t>Chercheur invité/Invited research fellow</t>
  </si>
  <si>
    <t>10 à 20 heures/ 10 to 20 hours</t>
  </si>
  <si>
    <t>https://drive.google.com/open?id=1757fHYGQ4YhLefDckEIJpQOk8uTvXBZQ</t>
  </si>
  <si>
    <t>https://drive.google.com/open?id=1cgTrC48f7iwUnTzfH51vem7z3APr7SAO</t>
  </si>
  <si>
    <t>https://drive.google.com/open?id=1FyIQkl60LVeCwfz8OmwvAr9NYZuym7fT</t>
  </si>
  <si>
    <t>https://drive.google.com/open?id=1_vHigXx_pbtU3taVKsEuQwXFQCGtRKfS</t>
  </si>
  <si>
    <t>https://drive.google.com/open?id=1bRErqFi768oz0UOx-Z0eB5Xjst1YW7KC</t>
  </si>
  <si>
    <t>https://drive.google.com/open?id=1ffG_tJDtNe4qytIZj1Ff4Ui5hFDOCvsj</t>
  </si>
  <si>
    <t>https://drive.google.com/open?id=1xIFVnAiaUZ6i1sA5_JGOAc_jM38tVHRr</t>
  </si>
  <si>
    <t>https://drive.google.com/open?id=1SNnFVwirDhf74bKzkgr9oIFAf6g-vnm3</t>
  </si>
  <si>
    <t>https://drive.google.com/open?id=1UUu7QC6Tg1Y36QBRk4DjThVstSufxk7l</t>
  </si>
  <si>
    <t>3/15/2021 12:37:07, email sent from kharb044@uottawa.ca to tokel032@uottawa.ca</t>
  </si>
  <si>
    <t>LAB9</t>
  </si>
  <si>
    <t>Louis</t>
  </si>
  <si>
    <t>Viton</t>
  </si>
  <si>
    <t>CRPuO</t>
  </si>
  <si>
    <t>Notorious BIG</t>
  </si>
  <si>
    <t>BIGD@outlook.com</t>
  </si>
  <si>
    <t>rty</t>
  </si>
  <si>
    <t>https://drive.google.com/open?id=1ZzeFHnIsHq8aSk4rq5_6gn0IQcgt_bbM</t>
  </si>
  <si>
    <t>https://drive.google.com/open?id=1UK27rueL8FJ69379rAIkWF64ijqn8UXL</t>
  </si>
  <si>
    <t>https://drive.google.com/open?id=1b14eXkw3Ggq26uRI8N-hm5_OMG8nCZBb</t>
  </si>
  <si>
    <t>https://drive.google.com/open?id=1n1gWPXrb-R0DKQmLsI0GPtMS5wl3s-G7</t>
  </si>
  <si>
    <t>https://drive.google.com/open?id=1qBbdW-_Juef4OsGowqRUgNZUQ6lgxWD7</t>
  </si>
  <si>
    <t>https://drive.google.com/open?id=1VaUBBwDwxRmpL9jmVvrM7IkyrQSG-hgF</t>
  </si>
  <si>
    <t>https://drive.google.com/open?id=1131p03QjeXDwPplcuafCV0vDQKYlQ7by</t>
  </si>
  <si>
    <t>https://drive.google.com/open?id=1R3PqkEPJVz-T84U7T-ce92w-G1VLtAr3</t>
  </si>
  <si>
    <t>https://drive.google.com/open?id=16VkS7RMGIAlBIh0zUndvwZXi2jsM-fxA</t>
  </si>
  <si>
    <t>3/15/2021 12:37:08, email sent from kharb044@uottawa.ca to BIGD@outlook.com</t>
  </si>
  <si>
    <t>LAB10</t>
  </si>
  <si>
    <t>bobibob</t>
  </si>
  <si>
    <t>123go</t>
  </si>
  <si>
    <t>bob@outlookc.pm</t>
  </si>
  <si>
    <t>https://drive.google.com/open?id=1d93lcHfMVRtixl-yfpbvrsMLa5C2l7S2</t>
  </si>
  <si>
    <t>https://drive.google.com/open?id=1hwFhHSRV4zQKO3TCoNbwdTuGErYmQn2W</t>
  </si>
  <si>
    <t>https://drive.google.com/open?id=1XDqDcoSbHRPRjOXMuGVe-Bi7e6DLXFtI</t>
  </si>
  <si>
    <t>https://drive.google.com/open?id=1iU5Dj41Ij3ccqKjwO0zl3-e7QdzObZHK</t>
  </si>
  <si>
    <t>https://drive.google.com/open?id=1PIXggpOdTdI5CidPLMSjskbrhzb7wgKj</t>
  </si>
  <si>
    <t>https://drive.google.com/open?id=1pU0keh8hGWyBnW_Mpgb88Z30He506tAg</t>
  </si>
  <si>
    <t>https://drive.google.com/open?id=1gAp4TB4_GZI1oLFI7yTfAK-Cvb_7LQoY</t>
  </si>
  <si>
    <t>https://drive.google.com/open?id=1a8epqlLNVI-eMCDkZnV_8WGhn61w-Ljd</t>
  </si>
  <si>
    <t>https://drive.google.com/open?id=19twRaPaKLqYlsaV07r6FLVIkgD7ZWi-W</t>
  </si>
  <si>
    <t>3/15/2021 12:37:08, email sent from kharb044@uottawa.ca to bob@outlookc.pm</t>
  </si>
  <si>
    <t>LAB11</t>
  </si>
  <si>
    <t xml:space="preserve">Poirier </t>
  </si>
  <si>
    <t xml:space="preserve">Anthony </t>
  </si>
  <si>
    <t>smele087@uottawa.ca</t>
  </si>
  <si>
    <t>Gaitan</t>
  </si>
  <si>
    <t>Bénévole/Volunteer</t>
  </si>
  <si>
    <t>A9808764</t>
  </si>
  <si>
    <t>https://drive.google.com/open?id=1Wx7j_ItKwW7eN5bMtsObKEgHKUpuRQH2</t>
  </si>
  <si>
    <t>https://drive.google.com/open?id=1THaekSVzY_DQZDH0mLwYVUNlr6sSsgiR</t>
  </si>
  <si>
    <t>https://drive.google.com/open?id=1q3pYPFwsCfQWyuuMYzJmJw71J7g49ybu</t>
  </si>
  <si>
    <t>https://drive.google.com/open?id=1TAvBLnQaw0jbwJTXrtDZTBi9FolLT9Nm</t>
  </si>
  <si>
    <t>https://drive.google.com/open?id=1YwMHwNcqewFv0jrqgCBbXjfG0vr1HUp7</t>
  </si>
  <si>
    <t>https://drive.google.com/open?id=1f0ND2SZTYKd_BrQ90hRx1F9MWaZVC5Ge</t>
  </si>
  <si>
    <t>https://drive.google.com/open?id=19TOdACZRz-sHccyjuHZbHEXEdLiBp62x</t>
  </si>
  <si>
    <t>https://drive.google.com/open?id=1rDQB6ReiqGFT1EYsFKq1X6rsK84EXZiN</t>
  </si>
  <si>
    <t>https://drive.google.com/open?id=1gmLEWx_Li1lCgHyGMoEoTzCq9gvLZyG9</t>
  </si>
  <si>
    <t>3/15/2021 12:45:51, email sent from kharb044@uottawa.ca to tokel032@uottawa.ca</t>
  </si>
  <si>
    <t>LAB12</t>
  </si>
  <si>
    <t>marley</t>
  </si>
  <si>
    <t>sob92415@zwoho.com</t>
  </si>
  <si>
    <t>819 999 9999</t>
  </si>
  <si>
    <t>maneyej679@0pppp.com</t>
  </si>
  <si>
    <t>https://drive.google.com/open?id=1_k3abFLQpuamz3QBAAGFdzXKCbaIv4ky</t>
  </si>
  <si>
    <t>https://drive.google.com/open?id=1sw-44auojdReiMRqF6v6jNux4b2ticO8</t>
  </si>
  <si>
    <t>https://drive.google.com/open?id=1yZKgzZWOYbNl3XNk3uNYru5J2z7WWvHX</t>
  </si>
  <si>
    <t>https://drive.google.com/open?id=15o6uowPDDDc1XEVZaiSokg4GqJdrtCFa</t>
  </si>
  <si>
    <t>https://drive.google.com/open?id=1xoyFCbHgxy3-jgQdyU8eDZap2Xu8Bd7h</t>
  </si>
  <si>
    <t>https://drive.google.com/open?id=1L1Kcy_IYREPGNyqqE69Vr_-DTeqdkxjN</t>
  </si>
  <si>
    <t>https://drive.google.com/open?id=1e2mu0ka9CQfIrTtDn07T8MAPFS_TnEYg</t>
  </si>
  <si>
    <t>https://drive.google.com/open?id=1PUT00y7XGZpcn14gK5eTJn80R0pXmIZR</t>
  </si>
  <si>
    <t>https://drive.google.com/open?id=1JutSgogBJOWgQWZTMNbROLv5BVpwPvBE</t>
  </si>
  <si>
    <t>4/6/2021 18:27:46, email sent from kharb044@uottawa.ca to maneyej679@0pppp.com</t>
  </si>
  <si>
    <t>300 808 2323</t>
  </si>
  <si>
    <t>Gratton</t>
  </si>
  <si>
    <t>Bob</t>
  </si>
  <si>
    <t>vagile9840@art2427.com</t>
  </si>
  <si>
    <t>123 456 7890</t>
  </si>
  <si>
    <t>https://drive.google.com/open?id=1FN0X7Cxqyn9dl6_ZEPRRVRDLC1PfIKtv</t>
  </si>
  <si>
    <t>https://drive.google.com/open?id=1D6rqmtYXkh8ARIX-Or9F7rSH7ja1F6op</t>
  </si>
  <si>
    <t>https://drive.google.com/open?id=1b7pclbSdmxfcFoPW2w8WqKoa3-ZivgPy</t>
  </si>
  <si>
    <t>https://drive.google.com/open?id=16Cqvl0GWNWaYKiINdSqi3uLc0LIsDBFI</t>
  </si>
  <si>
    <t>https://drive.google.com/open?id=1JKdLy9QTm0EpHRS7CxaZzeHexH4uRUj5</t>
  </si>
  <si>
    <t>https://drive.google.com/open?id=1rksUmBUzEWxdWCTA_vyfjovGpTN2moQC</t>
  </si>
  <si>
    <t>https://drive.google.com/open?id=1p533oC_UCbmtVpE-KxUhovOG6pom_fdp</t>
  </si>
  <si>
    <t>https://drive.google.com/open?id=1dhzGfn02WnLKFqBUW6sQUrPYyemWHnCS</t>
  </si>
  <si>
    <t>https://drive.google.com/open?id=1tPe0OePM7BZby4P512AiSEefk8XPPPl0</t>
  </si>
  <si>
    <t>4/7/2021 21:07:17, email sent from kharb044@uottawa.ca to vagile9840@art2427.com</t>
  </si>
  <si>
    <t>LAB13</t>
  </si>
  <si>
    <t xml:space="preserve"> </t>
  </si>
  <si>
    <t>=IMPORTRANGE("https://docs.google.com/spreadsheets/d/19Zcva_Y6zevuZD4Yi1mEeMVUK2_l_sDvMY2qpY4x9iI/edit#gid=0","Sheet1!AP"&amp;MATCH(B2,Sheet1!$D$1:$D$17,0)&amp; ":AP"&amp;MATCH(Sheet1!D3,Sheet1!$D$1:$D$17,0))</t>
  </si>
  <si>
    <t>EMAIL_SENT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</si>
</sst>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/d/yyyy"/>
  </numFmts>
  <fonts count="10">
    <font>
      <sz val="10.0"/>
      <color rgb="FF000000"/>
      <name val="Arial"/>
    </font>
    <font/>
    <font>
      <color theme="1"/>
      <name val="Arial"/>
    </font>
    <font>
      <b/>
      <color rgb="FFFFFFFF"/>
      <name val="Arial"/>
    </font>
    <font>
      <u/>
      <color rgb="FF0000FF"/>
    </font>
    <font>
      <color rgb="FF000000"/>
      <name val="Arial"/>
    </font>
    <font>
      <color rgb="FFF09300"/>
      <name val="Arial"/>
    </font>
    <font>
      <color rgb="FF000000"/>
    </font>
    <font>
      <u/>
      <color rgb="FF0000FF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2" fontId="2" numFmtId="0" xfId="0" applyAlignment="1" applyFont="1">
      <alignment horizontal="right"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vertical="top" wrapText="1"/>
    </xf>
    <xf borderId="0" fillId="0" fontId="1" numFmtId="0" xfId="0" applyAlignment="1" applyFont="1">
      <alignment readingOrder="0"/>
    </xf>
    <xf borderId="0" fillId="0" fontId="2" numFmtId="0" xfId="0" applyFont="1"/>
    <xf borderId="0" fillId="4" fontId="2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Font="1"/>
    <xf borderId="0" fillId="0" fontId="6" numFmtId="14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4" fontId="2" numFmtId="0" xfId="0" applyFont="1"/>
    <xf borderId="0" fillId="0" fontId="1" numFmtId="0" xfId="0" applyFont="1"/>
    <xf borderId="0" fillId="5" fontId="5" numFmtId="0" xfId="0" applyAlignment="1" applyFill="1" applyFont="1">
      <alignment horizontal="left" readingOrder="0"/>
    </xf>
    <xf borderId="0" fillId="0" fontId="2" numFmtId="164" xfId="0" applyFont="1" applyNumberFormat="1"/>
    <xf borderId="0" fillId="0" fontId="2" numFmtId="14" xfId="0" applyFont="1" applyNumberFormat="1"/>
    <xf quotePrefix="1"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2" numFmtId="14" xfId="0" applyFont="1" applyNumberFormat="1"/>
    <xf borderId="0" fillId="0" fontId="8" numFmtId="0" xfId="0" applyFont="1"/>
    <xf borderId="0" fillId="0" fontId="9" numFmtId="0" xfId="0" applyFont="1"/>
    <xf borderId="0" fillId="0" fontId="2" numFmtId="164" xfId="0" applyAlignment="1" applyFont="1" applyNumberFormat="1">
      <alignment readingOrder="0"/>
    </xf>
  </cellXfs>
  <cellStyles count="1">
    <cellStyle xfId="0" name="Normal" builtinId="0"/>
  </cellStyles>
  <dxfs count="17">
    <dxf>
      <font>
        <color rgb="FFF09300"/>
      </font>
      <fill>
        <patternFill patternType="none"/>
      </fill>
      <border/>
    </dxf>
    <dxf>
      <font>
        <color rgb="FFC53929"/>
      </font>
      <fill>
        <patternFill patternType="none"/>
      </fill>
      <border/>
    </dxf>
    <dxf>
      <font>
        <color rgb="FF0B8043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DD7E6B"/>
          <bgColor rgb="FFDD7E6B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8989EB"/>
          <bgColor rgb="FF8989EB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7">
    <tableStyle count="3" pivot="0" name="Form Responses 1-style">
      <tableStyleElement dxfId="8" type="headerRow"/>
      <tableStyleElement dxfId="9" type="firstRowStripe"/>
      <tableStyleElement dxfId="10" type="secondRowStripe"/>
    </tableStyle>
    <tableStyle count="3" pivot="0" name="Form Responses 1-style 2">
      <tableStyleElement dxfId="11" type="headerRow"/>
      <tableStyleElement dxfId="12" type="firstRowStripe"/>
      <tableStyleElement dxfId="13" type="secondRowStripe"/>
    </tableStyle>
    <tableStyle count="3" pivot="0" name="Form Responses 1-style 3">
      <tableStyleElement dxfId="8" type="headerRow"/>
      <tableStyleElement dxfId="14" type="firstRowStripe"/>
      <tableStyleElement dxfId="10" type="secondRowStripe"/>
    </tableStyle>
    <tableStyle count="3" pivot="0" name="Form Responses 1-style 4">
      <tableStyleElement dxfId="8" type="headerRow"/>
      <tableStyleElement dxfId="14" type="firstRowStripe"/>
      <tableStyleElement dxfId="10" type="secondRowStripe"/>
    </tableStyle>
    <tableStyle count="3" pivot="0" name="Form Responses 1-style 5">
      <tableStyleElement dxfId="8" type="headerRow"/>
      <tableStyleElement dxfId="9" type="firstRowStripe"/>
      <tableStyleElement dxfId="10" type="secondRowStripe"/>
    </tableStyle>
    <tableStyle count="3" pivot="0" name="Form Responses 1-style 6">
      <tableStyleElement dxfId="8" type="headerRow"/>
      <tableStyleElement dxfId="14" type="firstRowStripe"/>
      <tableStyleElement dxfId="10" type="secondRowStripe"/>
    </tableStyle>
    <tableStyle count="3" pivot="0" name="CEED-style">
      <tableStyleElement dxfId="15" type="headerRow"/>
      <tableStyleElement dxfId="12" type="firstRowStripe"/>
      <tableStyleElement dxfId="16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R1:AR2115" displayName="Table_1" id="1">
  <tableColumns count="1">
    <tableColumn name="Numéro de clé correspondant" id="1"/>
  </tableColumns>
  <tableStyleInfo name="Form Responses 1-style" showColumnStripes="0" showFirstColumn="1" showLastColumn="1" showRowStripes="1"/>
</table>
</file>

<file path=xl/tables/table2.xml><?xml version="1.0" encoding="utf-8"?>
<table xmlns="http://schemas.openxmlformats.org/spreadsheetml/2006/main" headerRowCount="0" ref="A14:A16" displayName="Table_2" id="2">
  <tableColumns count="1">
    <tableColumn name="Column1" id="1"/>
  </tableColumns>
  <tableStyleInfo name="Form Responses 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ref="AS1:AS2115" displayName="Table_3" id="3">
  <tableColumns count="1">
    <tableColumn name="Nombre de clé par type" id="1"/>
  </tableColumns>
  <tableStyleInfo name="Form Responses 1-style 3" showColumnStripes="0" showFirstColumn="1" showLastColumn="1" showRowStripes="1"/>
</table>
</file>

<file path=xl/tables/table4.xml><?xml version="1.0" encoding="utf-8"?>
<table xmlns="http://schemas.openxmlformats.org/spreadsheetml/2006/main" ref="AU1:AV2115" displayName="Table_4" id="4">
  <tableColumns count="2">
    <tableColumn name="Nombre de clé disponnibles par type" id="1"/>
    <tableColumn name="Confirmation du superviseur" id="2"/>
  </tableColumns>
  <tableStyleInfo name="Form Responses 1-style 4" showColumnStripes="0" showFirstColumn="1" showLastColumn="1" showRowStripes="1"/>
</table>
</file>

<file path=xl/tables/table5.xml><?xml version="1.0" encoding="utf-8"?>
<table xmlns="http://schemas.openxmlformats.org/spreadsheetml/2006/main" ref="AQ1:AQ2115" displayName="Table_5" id="5">
  <tableColumns count="1">
    <tableColumn name=" Pièce correspondante au numéro de clé" id="1"/>
  </tableColumns>
  <tableStyleInfo name="Form Responses 1-style 5" showColumnStripes="0" showFirstColumn="1" showLastColumn="1" showRowStripes="1"/>
</table>
</file>

<file path=xl/tables/table6.xml><?xml version="1.0" encoding="utf-8"?>
<table xmlns="http://schemas.openxmlformats.org/spreadsheetml/2006/main" ref="AT1:AT2115" displayName="Table_6" id="6">
  <tableColumns count="1">
    <tableColumn name="Nombre de clé pris" id="1"/>
  </tableColumns>
  <tableStyleInfo name="Form Responses 1-style 6" showColumnStripes="0" showFirstColumn="1" showLastColumn="1" showRowStripes="1"/>
</table>
</file>

<file path=xl/tables/table7.xml><?xml version="1.0" encoding="utf-8"?>
<table xmlns="http://schemas.openxmlformats.org/spreadsheetml/2006/main" headerRowCount="0" ref="A1:AP5" displayName="Table_7" id="7">
  <tableColumns count="4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</tableColumns>
  <tableStyleInfo name="CEED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3ZvxOPAyDMm5cBJWSatzRGRl7HvHF4i8" TargetMode="External"/><Relationship Id="rId42" Type="http://schemas.openxmlformats.org/officeDocument/2006/relationships/hyperlink" Target="https://drive.google.com/open?id=14EVHnfW2R5w3MJ9WwQbI0exQOO32boRE" TargetMode="External"/><Relationship Id="rId41" Type="http://schemas.openxmlformats.org/officeDocument/2006/relationships/hyperlink" Target="https://drive.google.com/open?id=1mCh9oQDVWkr6AoNzvvoeMILwtrh8G53r" TargetMode="External"/><Relationship Id="rId44" Type="http://schemas.openxmlformats.org/officeDocument/2006/relationships/hyperlink" Target="https://drive.google.com/open?id=1mrKBDbUYNXd7plgUR_rehIRHUrzbfWG9" TargetMode="External"/><Relationship Id="rId43" Type="http://schemas.openxmlformats.org/officeDocument/2006/relationships/hyperlink" Target="https://drive.google.com/open?id=1xdlkn1zYhxhUJNtq-h20xhIuD1Kz5Nz8" TargetMode="External"/><Relationship Id="rId46" Type="http://schemas.openxmlformats.org/officeDocument/2006/relationships/hyperlink" Target="https://drive.google.com/open?id=1T3IwrZSCCLcHO-29OBDk2DEE-JfzG0aT" TargetMode="External"/><Relationship Id="rId45" Type="http://schemas.openxmlformats.org/officeDocument/2006/relationships/hyperlink" Target="https://drive.google.com/open?id=1XbbI11Aq3E_unxl83rYfG5sEr1dZTCZW" TargetMode="External"/><Relationship Id="rId107" Type="http://schemas.openxmlformats.org/officeDocument/2006/relationships/hyperlink" Target="https://drive.google.com/open?id=19TOdACZRz-sHccyjuHZbHEXEdLiBp62x" TargetMode="External"/><Relationship Id="rId106" Type="http://schemas.openxmlformats.org/officeDocument/2006/relationships/hyperlink" Target="https://drive.google.com/open?id=1f0ND2SZTYKd_BrQ90hRx1F9MWaZVC5Ge" TargetMode="External"/><Relationship Id="rId105" Type="http://schemas.openxmlformats.org/officeDocument/2006/relationships/hyperlink" Target="https://drive.google.com/open?id=1YwMHwNcqewFv0jrqgCBbXjfG0vr1HUp7" TargetMode="External"/><Relationship Id="rId104" Type="http://schemas.openxmlformats.org/officeDocument/2006/relationships/hyperlink" Target="https://drive.google.com/open?id=1TAvBLnQaw0jbwJTXrtDZTBi9FolLT9Nm" TargetMode="External"/><Relationship Id="rId109" Type="http://schemas.openxmlformats.org/officeDocument/2006/relationships/hyperlink" Target="https://drive.google.com/open?id=1gmLEWx_Li1lCgHyGMoEoTzCq9gvLZyG9" TargetMode="External"/><Relationship Id="rId108" Type="http://schemas.openxmlformats.org/officeDocument/2006/relationships/hyperlink" Target="https://drive.google.com/open?id=1rDQB6ReiqGFT1EYsFKq1X6rsK84EXZiN" TargetMode="External"/><Relationship Id="rId48" Type="http://schemas.openxmlformats.org/officeDocument/2006/relationships/hyperlink" Target="https://drive.google.com/open?id=1f4YjFj4QC-CuFAHSfU0FBQI_QVmHps1c" TargetMode="External"/><Relationship Id="rId47" Type="http://schemas.openxmlformats.org/officeDocument/2006/relationships/hyperlink" Target="https://drive.google.com/open?id=1hj-Qk18Cs2D1By05EUh5yXUrkgNi9juT" TargetMode="External"/><Relationship Id="rId49" Type="http://schemas.openxmlformats.org/officeDocument/2006/relationships/hyperlink" Target="https://drive.google.com/open?id=1AKKK_m0f1YZVvbR4dfCxSAc4cxxRyccz" TargetMode="External"/><Relationship Id="rId103" Type="http://schemas.openxmlformats.org/officeDocument/2006/relationships/hyperlink" Target="https://drive.google.com/open?id=1q3pYPFwsCfQWyuuMYzJmJw71J7g49ybu" TargetMode="External"/><Relationship Id="rId102" Type="http://schemas.openxmlformats.org/officeDocument/2006/relationships/hyperlink" Target="https://drive.google.com/open?id=1THaekSVzY_DQZDH0mLwYVUNlr6sSsgiR" TargetMode="External"/><Relationship Id="rId101" Type="http://schemas.openxmlformats.org/officeDocument/2006/relationships/hyperlink" Target="https://drive.google.com/open?id=1Wx7j_ItKwW7eN5bMtsObKEgHKUpuRQH2" TargetMode="External"/><Relationship Id="rId100" Type="http://schemas.openxmlformats.org/officeDocument/2006/relationships/hyperlink" Target="https://drive.google.com/open?id=19twRaPaKLqYlsaV07r6FLVIkgD7ZWi-W" TargetMode="External"/><Relationship Id="rId31" Type="http://schemas.openxmlformats.org/officeDocument/2006/relationships/hyperlink" Target="https://drive.google.com/open?id=1UJEVkWK3H3Yvx65nJgHdqcdd9qWxaNs5" TargetMode="External"/><Relationship Id="rId30" Type="http://schemas.openxmlformats.org/officeDocument/2006/relationships/hyperlink" Target="https://drive.google.com/open?id=1HphdKY-t6yylB82akEs9vVP-xeQL7UWk" TargetMode="External"/><Relationship Id="rId33" Type="http://schemas.openxmlformats.org/officeDocument/2006/relationships/hyperlink" Target="https://drive.google.com/open?id=1JfTAJVLn8iam9G5LS7yQgWPneBac6hZL" TargetMode="External"/><Relationship Id="rId32" Type="http://schemas.openxmlformats.org/officeDocument/2006/relationships/hyperlink" Target="https://drive.google.com/open?id=1mRsk_1rMFzx3f9S7DUMpwJZd7fJuSyt0" TargetMode="External"/><Relationship Id="rId35" Type="http://schemas.openxmlformats.org/officeDocument/2006/relationships/hyperlink" Target="https://drive.google.com/open?id=1UBu6WFhnJkm2BWqtfJpc8oyYNlQqXz5P" TargetMode="External"/><Relationship Id="rId34" Type="http://schemas.openxmlformats.org/officeDocument/2006/relationships/hyperlink" Target="https://drive.google.com/open?id=1Gi7e3p8OE9In1OfIVOZ1T3-3iaBBjm-m" TargetMode="External"/><Relationship Id="rId37" Type="http://schemas.openxmlformats.org/officeDocument/2006/relationships/hyperlink" Target="https://drive.google.com/open?id=1dPOHnIMBa7IJ_pvumWkMl2GiNmzc1LVY" TargetMode="External"/><Relationship Id="rId36" Type="http://schemas.openxmlformats.org/officeDocument/2006/relationships/hyperlink" Target="https://drive.google.com/open?id=1HthVWX3YafF9czqKrlLkptOCyrEvXNPx" TargetMode="External"/><Relationship Id="rId39" Type="http://schemas.openxmlformats.org/officeDocument/2006/relationships/hyperlink" Target="https://drive.google.com/open?id=16aeWhFNNJmeU77u8KRR-i-a2lT8gizYc" TargetMode="External"/><Relationship Id="rId38" Type="http://schemas.openxmlformats.org/officeDocument/2006/relationships/hyperlink" Target="https://drive.google.com/open?id=1JCG4zDrDucDHSuZyavadFT49ELikMqTu" TargetMode="External"/><Relationship Id="rId20" Type="http://schemas.openxmlformats.org/officeDocument/2006/relationships/hyperlink" Target="https://drive.google.com/open?id=1N-0pCE1PKkZuFjUE0slXQzO-33L_u6lF" TargetMode="External"/><Relationship Id="rId22" Type="http://schemas.openxmlformats.org/officeDocument/2006/relationships/hyperlink" Target="https://drive.google.com/open?id=19s-IylmeYA7vjOI2SYGKrWv9TWuOgBuW" TargetMode="External"/><Relationship Id="rId21" Type="http://schemas.openxmlformats.org/officeDocument/2006/relationships/hyperlink" Target="https://drive.google.com/open?id=1Qee_8ZWBynZmEF2x3SVI8dUuo9U3Cxua" TargetMode="External"/><Relationship Id="rId24" Type="http://schemas.openxmlformats.org/officeDocument/2006/relationships/hyperlink" Target="https://drive.google.com/open?id=1hwwsy-Jyqf4VRXCFAJMW3urh9WhjcEfZ" TargetMode="External"/><Relationship Id="rId23" Type="http://schemas.openxmlformats.org/officeDocument/2006/relationships/hyperlink" Target="https://drive.google.com/open?id=1e0QpCDLo2-R1Jkt_6ncFa98H4YdqCI4h" TargetMode="External"/><Relationship Id="rId129" Type="http://schemas.openxmlformats.org/officeDocument/2006/relationships/vmlDrawing" Target="../drawings/vmlDrawing9.vml"/><Relationship Id="rId128" Type="http://schemas.openxmlformats.org/officeDocument/2006/relationships/drawing" Target="../drawings/drawing10.xml"/><Relationship Id="rId127" Type="http://schemas.openxmlformats.org/officeDocument/2006/relationships/hyperlink" Target="https://drive.google.com/open?id=1tPe0OePM7BZby4P512AiSEefk8XPPPl0" TargetMode="External"/><Relationship Id="rId126" Type="http://schemas.openxmlformats.org/officeDocument/2006/relationships/hyperlink" Target="https://drive.google.com/open?id=1dhzGfn02WnLKFqBUW6sQUrPYyemWHnCS" TargetMode="External"/><Relationship Id="rId26" Type="http://schemas.openxmlformats.org/officeDocument/2006/relationships/hyperlink" Target="https://drive.google.com/open?id=1UIZZ6wTuDS33zuGzvAivyUn2ToA7krRj" TargetMode="External"/><Relationship Id="rId121" Type="http://schemas.openxmlformats.org/officeDocument/2006/relationships/hyperlink" Target="https://drive.google.com/open?id=1b7pclbSdmxfcFoPW2w8WqKoa3-ZivgPy" TargetMode="External"/><Relationship Id="rId25" Type="http://schemas.openxmlformats.org/officeDocument/2006/relationships/hyperlink" Target="https://drive.google.com/open?id=1uqMTyMvdWZGMg0JxjFarNFLc2U1k345P" TargetMode="External"/><Relationship Id="rId120" Type="http://schemas.openxmlformats.org/officeDocument/2006/relationships/hyperlink" Target="https://drive.google.com/open?id=1D6rqmtYXkh8ARIX-Or9F7rSH7ja1F6op" TargetMode="External"/><Relationship Id="rId28" Type="http://schemas.openxmlformats.org/officeDocument/2006/relationships/hyperlink" Target="https://drive.google.com/open?id=1csURfz2nVwJSxAQDRwVwH1Z1GkiJSGdg" TargetMode="External"/><Relationship Id="rId27" Type="http://schemas.openxmlformats.org/officeDocument/2006/relationships/hyperlink" Target="https://drive.google.com/open?id=1MYh6fa2NeTO2gIi8qxVnJ8CV70Kj50D4" TargetMode="External"/><Relationship Id="rId125" Type="http://schemas.openxmlformats.org/officeDocument/2006/relationships/hyperlink" Target="https://drive.google.com/open?id=1p533oC_UCbmtVpE-KxUhovOG6pom_fdp" TargetMode="External"/><Relationship Id="rId29" Type="http://schemas.openxmlformats.org/officeDocument/2006/relationships/hyperlink" Target="https://drive.google.com/open?id=1njV3JNM_hmKgJmoKE1tBnYY2fNSr1Nmj" TargetMode="External"/><Relationship Id="rId124" Type="http://schemas.openxmlformats.org/officeDocument/2006/relationships/hyperlink" Target="https://drive.google.com/open?id=1rksUmBUzEWxdWCTA_vyfjovGpTN2moQC" TargetMode="External"/><Relationship Id="rId123" Type="http://schemas.openxmlformats.org/officeDocument/2006/relationships/hyperlink" Target="https://drive.google.com/open?id=1JKdLy9QTm0EpHRS7CxaZzeHexH4uRUj5" TargetMode="External"/><Relationship Id="rId122" Type="http://schemas.openxmlformats.org/officeDocument/2006/relationships/hyperlink" Target="https://drive.google.com/open?id=16Cqvl0GWNWaYKiINdSqi3uLc0LIsDBFI" TargetMode="External"/><Relationship Id="rId95" Type="http://schemas.openxmlformats.org/officeDocument/2006/relationships/hyperlink" Target="https://drive.google.com/open?id=1iU5Dj41Ij3ccqKjwO0zl3-e7QdzObZHK" TargetMode="External"/><Relationship Id="rId94" Type="http://schemas.openxmlformats.org/officeDocument/2006/relationships/hyperlink" Target="https://drive.google.com/open?id=1XDqDcoSbHRPRjOXMuGVe-Bi7e6DLXFtI" TargetMode="External"/><Relationship Id="rId97" Type="http://schemas.openxmlformats.org/officeDocument/2006/relationships/hyperlink" Target="https://drive.google.com/open?id=1pU0keh8hGWyBnW_Mpgb88Z30He506tAg" TargetMode="External"/><Relationship Id="rId96" Type="http://schemas.openxmlformats.org/officeDocument/2006/relationships/hyperlink" Target="https://drive.google.com/open?id=1PIXggpOdTdI5CidPLMSjskbrhzb7wgKj" TargetMode="External"/><Relationship Id="rId11" Type="http://schemas.openxmlformats.org/officeDocument/2006/relationships/hyperlink" Target="https://drive.google.com/open?id=14T9I2S7lE3AgzNxIMfuzCsBiw3W8pAFk" TargetMode="External"/><Relationship Id="rId99" Type="http://schemas.openxmlformats.org/officeDocument/2006/relationships/hyperlink" Target="https://drive.google.com/open?id=1a8epqlLNVI-eMCDkZnV_8WGhn61w-Ljd" TargetMode="External"/><Relationship Id="rId10" Type="http://schemas.openxmlformats.org/officeDocument/2006/relationships/hyperlink" Target="https://drive.google.com/open?id=176eTKKFDbaWv2piG3C-Qh78mPux8etRQ" TargetMode="External"/><Relationship Id="rId98" Type="http://schemas.openxmlformats.org/officeDocument/2006/relationships/hyperlink" Target="https://drive.google.com/open?id=1gAp4TB4_GZI1oLFI7yTfAK-Cvb_7LQoY" TargetMode="External"/><Relationship Id="rId13" Type="http://schemas.openxmlformats.org/officeDocument/2006/relationships/hyperlink" Target="https://drive.google.com/open?id=1-ELGJ3s54Ovc4DaJvqpp0l6so4HV17A7" TargetMode="External"/><Relationship Id="rId12" Type="http://schemas.openxmlformats.org/officeDocument/2006/relationships/hyperlink" Target="https://drive.google.com/open?id=1pksG5-auz_OCyHkI_vBevZv84lg8nym7" TargetMode="External"/><Relationship Id="rId91" Type="http://schemas.openxmlformats.org/officeDocument/2006/relationships/hyperlink" Target="https://drive.google.com/open?id=16VkS7RMGIAlBIh0zUndvwZXi2jsM-fxA" TargetMode="External"/><Relationship Id="rId90" Type="http://schemas.openxmlformats.org/officeDocument/2006/relationships/hyperlink" Target="https://drive.google.com/open?id=1R3PqkEPJVz-T84U7T-ce92w-G1VLtAr3" TargetMode="External"/><Relationship Id="rId93" Type="http://schemas.openxmlformats.org/officeDocument/2006/relationships/hyperlink" Target="https://drive.google.com/open?id=1hwFhHSRV4zQKO3TCoNbwdTuGErYmQn2W" TargetMode="External"/><Relationship Id="rId92" Type="http://schemas.openxmlformats.org/officeDocument/2006/relationships/hyperlink" Target="https://drive.google.com/open?id=1d93lcHfMVRtixl-yfpbvrsMLa5C2l7S2" TargetMode="External"/><Relationship Id="rId118" Type="http://schemas.openxmlformats.org/officeDocument/2006/relationships/hyperlink" Target="https://drive.google.com/open?id=1JutSgogBJOWgQWZTMNbROLv5BVpwPvBE" TargetMode="External"/><Relationship Id="rId117" Type="http://schemas.openxmlformats.org/officeDocument/2006/relationships/hyperlink" Target="https://drive.google.com/open?id=1PUT00y7XGZpcn14gK5eTJn80R0pXmIZR" TargetMode="External"/><Relationship Id="rId116" Type="http://schemas.openxmlformats.org/officeDocument/2006/relationships/hyperlink" Target="https://drive.google.com/open?id=1e2mu0ka9CQfIrTtDn07T8MAPFS_TnEYg" TargetMode="External"/><Relationship Id="rId115" Type="http://schemas.openxmlformats.org/officeDocument/2006/relationships/hyperlink" Target="https://drive.google.com/open?id=1L1Kcy_IYREPGNyqqE69Vr_-DTeqdkxjN" TargetMode="External"/><Relationship Id="rId119" Type="http://schemas.openxmlformats.org/officeDocument/2006/relationships/hyperlink" Target="https://drive.google.com/open?id=1FN0X7Cxqyn9dl6_ZEPRRVRDLC1PfIKtv" TargetMode="External"/><Relationship Id="rId15" Type="http://schemas.openxmlformats.org/officeDocument/2006/relationships/hyperlink" Target="https://drive.google.com/open?id=1wqohn5UDHtG18VqgsgmLgrbamGGUrGim" TargetMode="External"/><Relationship Id="rId110" Type="http://schemas.openxmlformats.org/officeDocument/2006/relationships/hyperlink" Target="https://drive.google.com/open?id=1_k3abFLQpuamz3QBAAGFdzXKCbaIv4ky" TargetMode="External"/><Relationship Id="rId14" Type="http://schemas.openxmlformats.org/officeDocument/2006/relationships/hyperlink" Target="https://drive.google.com/open?id=1m0Rph0emJ85w80VzP_hMn4Im_G1LURHq" TargetMode="External"/><Relationship Id="rId17" Type="http://schemas.openxmlformats.org/officeDocument/2006/relationships/hyperlink" Target="https://drive.google.com/open?id=1zg6S5TI6b0By1LfUuVjjaKUfTBGtBxSM" TargetMode="External"/><Relationship Id="rId16" Type="http://schemas.openxmlformats.org/officeDocument/2006/relationships/hyperlink" Target="https://drive.google.com/open?id=1ERz-927_5N4f1LbY7eeXXzedVMV6cEle" TargetMode="External"/><Relationship Id="rId19" Type="http://schemas.openxmlformats.org/officeDocument/2006/relationships/hyperlink" Target="https://drive.google.com/open?id=1JlbX4bqYU8o99a53CITUj6kwjJirmHhD" TargetMode="External"/><Relationship Id="rId114" Type="http://schemas.openxmlformats.org/officeDocument/2006/relationships/hyperlink" Target="https://drive.google.com/open?id=1xoyFCbHgxy3-jgQdyU8eDZap2Xu8Bd7h" TargetMode="External"/><Relationship Id="rId18" Type="http://schemas.openxmlformats.org/officeDocument/2006/relationships/hyperlink" Target="https://drive.google.com/open?id=1UkNJYSyDA3hQiW0JuCdqkKRcgAnUpeav" TargetMode="External"/><Relationship Id="rId113" Type="http://schemas.openxmlformats.org/officeDocument/2006/relationships/hyperlink" Target="https://drive.google.com/open?id=15o6uowPDDDc1XEVZaiSokg4GqJdrtCFa" TargetMode="External"/><Relationship Id="rId112" Type="http://schemas.openxmlformats.org/officeDocument/2006/relationships/hyperlink" Target="https://drive.google.com/open?id=1yZKgzZWOYbNl3XNk3uNYru5J2z7WWvHX" TargetMode="External"/><Relationship Id="rId111" Type="http://schemas.openxmlformats.org/officeDocument/2006/relationships/hyperlink" Target="https://drive.google.com/open?id=1sw-44auojdReiMRqF6v6jNux4b2ticO8" TargetMode="External"/><Relationship Id="rId84" Type="http://schemas.openxmlformats.org/officeDocument/2006/relationships/hyperlink" Target="https://drive.google.com/open?id=1UK27rueL8FJ69379rAIkWF64ijqn8UXL" TargetMode="External"/><Relationship Id="rId83" Type="http://schemas.openxmlformats.org/officeDocument/2006/relationships/hyperlink" Target="https://drive.google.com/open?id=1ZzeFHnIsHq8aSk4rq5_6gn0IQcgt_bbM" TargetMode="External"/><Relationship Id="rId86" Type="http://schemas.openxmlformats.org/officeDocument/2006/relationships/hyperlink" Target="https://drive.google.com/open?id=1n1gWPXrb-R0DKQmLsI0GPtMS5wl3s-G7" TargetMode="External"/><Relationship Id="rId85" Type="http://schemas.openxmlformats.org/officeDocument/2006/relationships/hyperlink" Target="https://drive.google.com/open?id=1b14eXkw3Ggq26uRI8N-hm5_OMG8nCZBb" TargetMode="External"/><Relationship Id="rId88" Type="http://schemas.openxmlformats.org/officeDocument/2006/relationships/hyperlink" Target="https://drive.google.com/open?id=1VaUBBwDwxRmpL9jmVvrM7IkyrQSG-hgF" TargetMode="External"/><Relationship Id="rId87" Type="http://schemas.openxmlformats.org/officeDocument/2006/relationships/hyperlink" Target="https://drive.google.com/open?id=1qBbdW-_Juef4OsGowqRUgNZUQ6lgxWD7" TargetMode="External"/><Relationship Id="rId89" Type="http://schemas.openxmlformats.org/officeDocument/2006/relationships/hyperlink" Target="https://drive.google.com/open?id=1131p03QjeXDwPplcuafCV0vDQKYlQ7by" TargetMode="External"/><Relationship Id="rId80" Type="http://schemas.openxmlformats.org/officeDocument/2006/relationships/hyperlink" Target="https://drive.google.com/open?id=1xIFVnAiaUZ6i1sA5_JGOAc_jM38tVHRr" TargetMode="External"/><Relationship Id="rId82" Type="http://schemas.openxmlformats.org/officeDocument/2006/relationships/hyperlink" Target="https://drive.google.com/open?id=1UUu7QC6Tg1Y36QBRk4DjThVstSufxk7l" TargetMode="External"/><Relationship Id="rId81" Type="http://schemas.openxmlformats.org/officeDocument/2006/relationships/hyperlink" Target="https://drive.google.com/open?id=1SNnFVwirDhf74bKzkgr9oIFAf6g-vnm3" TargetMode="External"/><Relationship Id="rId1" Type="http://schemas.openxmlformats.org/officeDocument/2006/relationships/comments" Target="../comments9.xml"/><Relationship Id="rId2" Type="http://schemas.openxmlformats.org/officeDocument/2006/relationships/hyperlink" Target="https://drive.google.com/open?id=1Pt0M_SrHF17KIlshvBhbP7FbjZ3gIg9f" TargetMode="External"/><Relationship Id="rId3" Type="http://schemas.openxmlformats.org/officeDocument/2006/relationships/hyperlink" Target="https://drive.google.com/open?id=1sF-TVeACHcOODkhkK5ENWquKUeWVdS-X" TargetMode="External"/><Relationship Id="rId4" Type="http://schemas.openxmlformats.org/officeDocument/2006/relationships/hyperlink" Target="https://drive.google.com/open?id=1WnCCG9YIacAS1EFyIIOV5qw1llwCDUL3" TargetMode="External"/><Relationship Id="rId9" Type="http://schemas.openxmlformats.org/officeDocument/2006/relationships/hyperlink" Target="https://drive.google.com/open?id=196rc58NyO2SZT2F-xR5sFBdwFpH-LWPx" TargetMode="External"/><Relationship Id="rId141" Type="http://schemas.openxmlformats.org/officeDocument/2006/relationships/table" Target="../tables/table6.xml"/><Relationship Id="rId140" Type="http://schemas.openxmlformats.org/officeDocument/2006/relationships/table" Target="../tables/table5.xml"/><Relationship Id="rId5" Type="http://schemas.openxmlformats.org/officeDocument/2006/relationships/hyperlink" Target="https://drive.google.com/open?id=1MIkdcHw76MnG7CH2l9p2n5cgFgha08nO" TargetMode="External"/><Relationship Id="rId6" Type="http://schemas.openxmlformats.org/officeDocument/2006/relationships/hyperlink" Target="https://drive.google.com/open?id=1XQNf2SibgXHfFmYCijDZakO_630HYy3U" TargetMode="External"/><Relationship Id="rId7" Type="http://schemas.openxmlformats.org/officeDocument/2006/relationships/hyperlink" Target="https://drive.google.com/open?id=1NlBw2tBxMSssilqWa_VcXPX665rkvpDG" TargetMode="External"/><Relationship Id="rId8" Type="http://schemas.openxmlformats.org/officeDocument/2006/relationships/hyperlink" Target="https://drive.google.com/open?id=11-UeCu5MItk9ilnUHGNuwq0c_mZ2gKx5" TargetMode="External"/><Relationship Id="rId73" Type="http://schemas.openxmlformats.org/officeDocument/2006/relationships/hyperlink" Target="https://drive.google.com/open?id=1Te6mTRT94F4K-3UHXmh_dUP-XKDloqOS" TargetMode="External"/><Relationship Id="rId72" Type="http://schemas.openxmlformats.org/officeDocument/2006/relationships/hyperlink" Target="https://drive.google.com/open?id=1v9IYI2lo2DRwHnNRgtHwL82MdGfIZthi" TargetMode="External"/><Relationship Id="rId75" Type="http://schemas.openxmlformats.org/officeDocument/2006/relationships/hyperlink" Target="https://drive.google.com/open?id=1cgTrC48f7iwUnTzfH51vem7z3APr7SAO" TargetMode="External"/><Relationship Id="rId74" Type="http://schemas.openxmlformats.org/officeDocument/2006/relationships/hyperlink" Target="https://drive.google.com/open?id=1757fHYGQ4YhLefDckEIJpQOk8uTvXBZQ" TargetMode="External"/><Relationship Id="rId77" Type="http://schemas.openxmlformats.org/officeDocument/2006/relationships/hyperlink" Target="https://drive.google.com/open?id=1_vHigXx_pbtU3taVKsEuQwXFQCGtRKfS" TargetMode="External"/><Relationship Id="rId76" Type="http://schemas.openxmlformats.org/officeDocument/2006/relationships/hyperlink" Target="https://drive.google.com/open?id=1FyIQkl60LVeCwfz8OmwvAr9NYZuym7fT" TargetMode="External"/><Relationship Id="rId79" Type="http://schemas.openxmlformats.org/officeDocument/2006/relationships/hyperlink" Target="https://drive.google.com/open?id=1ffG_tJDtNe4qytIZj1Ff4Ui5hFDOCvsj" TargetMode="External"/><Relationship Id="rId78" Type="http://schemas.openxmlformats.org/officeDocument/2006/relationships/hyperlink" Target="https://drive.google.com/open?id=1bRErqFi768oz0UOx-Z0eB5Xjst1YW7KC" TargetMode="External"/><Relationship Id="rId71" Type="http://schemas.openxmlformats.org/officeDocument/2006/relationships/hyperlink" Target="https://drive.google.com/open?id=1xsZS_-gZyu_oyDMrLedxb3ALz3C7VLtf" TargetMode="External"/><Relationship Id="rId70" Type="http://schemas.openxmlformats.org/officeDocument/2006/relationships/hyperlink" Target="https://drive.google.com/open?id=12UV0gDlK-ymgz49BWLWL_lsTRjtFazK6" TargetMode="External"/><Relationship Id="rId139" Type="http://schemas.openxmlformats.org/officeDocument/2006/relationships/table" Target="../tables/table4.xml"/><Relationship Id="rId138" Type="http://schemas.openxmlformats.org/officeDocument/2006/relationships/table" Target="../tables/table3.xml"/><Relationship Id="rId137" Type="http://schemas.openxmlformats.org/officeDocument/2006/relationships/table" Target="../tables/table2.xml"/><Relationship Id="rId136" Type="http://schemas.openxmlformats.org/officeDocument/2006/relationships/table" Target="../tables/table1.xml"/><Relationship Id="rId62" Type="http://schemas.openxmlformats.org/officeDocument/2006/relationships/hyperlink" Target="https://drive.google.com/open?id=1rJOJcUmxXoREuZ3TbrxWDcMiZ8hr0VLz" TargetMode="External"/><Relationship Id="rId61" Type="http://schemas.openxmlformats.org/officeDocument/2006/relationships/hyperlink" Target="https://drive.google.com/open?id=1MPNnBL-09dT4b8-QMPXeyvWCpo5bsC6Q" TargetMode="External"/><Relationship Id="rId64" Type="http://schemas.openxmlformats.org/officeDocument/2006/relationships/hyperlink" Target="https://drive.google.com/open?id=1eXCp304C7TTNMKZoC68rN123NHX-bIaA" TargetMode="External"/><Relationship Id="rId63" Type="http://schemas.openxmlformats.org/officeDocument/2006/relationships/hyperlink" Target="https://drive.google.com/open?id=1jdTqoXZVGDwR6C4sWr87u9kSLY954_44" TargetMode="External"/><Relationship Id="rId66" Type="http://schemas.openxmlformats.org/officeDocument/2006/relationships/hyperlink" Target="https://drive.google.com/open?id=1FxAHoVUjefsW25u7htXGRGxyE-g3fZrf" TargetMode="External"/><Relationship Id="rId65" Type="http://schemas.openxmlformats.org/officeDocument/2006/relationships/hyperlink" Target="https://drive.google.com/open?id=1vLKe5yKkZMVXlhDwL7N0YPk8509aAmKz" TargetMode="External"/><Relationship Id="rId68" Type="http://schemas.openxmlformats.org/officeDocument/2006/relationships/hyperlink" Target="https://drive.google.com/open?id=1ZA-v6Nd9CLyPUAFaY_pzEb9jLsypa7jR" TargetMode="External"/><Relationship Id="rId67" Type="http://schemas.openxmlformats.org/officeDocument/2006/relationships/hyperlink" Target="https://drive.google.com/open?id=1jLqbPf7KD5qqdKZN_iDcNkx7GHSnk-Bc" TargetMode="External"/><Relationship Id="rId60" Type="http://schemas.openxmlformats.org/officeDocument/2006/relationships/hyperlink" Target="https://drive.google.com/open?id=1gW2ekASnBZqloaBRYZLmKobIv3xweOvb" TargetMode="External"/><Relationship Id="rId69" Type="http://schemas.openxmlformats.org/officeDocument/2006/relationships/hyperlink" Target="https://drive.google.com/open?id=16yGv4cdnHA6dz1u1sZzvvkB0Te2gjMc8" TargetMode="External"/><Relationship Id="rId51" Type="http://schemas.openxmlformats.org/officeDocument/2006/relationships/hyperlink" Target="https://drive.google.com/open?id=1pwZIUtVfnnA02235IbBQi66iYBAK8xD5" TargetMode="External"/><Relationship Id="rId50" Type="http://schemas.openxmlformats.org/officeDocument/2006/relationships/hyperlink" Target="https://drive.google.com/open?id=1U39D5gIZYALRLBODvDgTHjJw4WMHnKDH" TargetMode="External"/><Relationship Id="rId53" Type="http://schemas.openxmlformats.org/officeDocument/2006/relationships/hyperlink" Target="https://drive.google.com/open?id=1rrdpmhcf8SWkWfw868nBjnbSCtrIgo6e" TargetMode="External"/><Relationship Id="rId52" Type="http://schemas.openxmlformats.org/officeDocument/2006/relationships/hyperlink" Target="https://drive.google.com/open?id=1tsLCT1s4YYi3CyNqxeJ9NIDGi-hd4fbc" TargetMode="External"/><Relationship Id="rId55" Type="http://schemas.openxmlformats.org/officeDocument/2006/relationships/hyperlink" Target="https://drive.google.com/open?id=1AUmt7kC0wm5bjHqhD7QHUsF3VccH8wIS" TargetMode="External"/><Relationship Id="rId54" Type="http://schemas.openxmlformats.org/officeDocument/2006/relationships/hyperlink" Target="https://drive.google.com/open?id=16TAU9GtX2qrjzer1vXrn87Wm9y8bMXTe" TargetMode="External"/><Relationship Id="rId57" Type="http://schemas.openxmlformats.org/officeDocument/2006/relationships/hyperlink" Target="https://drive.google.com/open?id=14rcchOPn6H4pkD1PxfcWHFZloZpdHkGI" TargetMode="External"/><Relationship Id="rId56" Type="http://schemas.openxmlformats.org/officeDocument/2006/relationships/hyperlink" Target="https://drive.google.com/open?id=1ahToE804B9JWpe2lp0UnpcK7BlO9A5Jo" TargetMode="External"/><Relationship Id="rId59" Type="http://schemas.openxmlformats.org/officeDocument/2006/relationships/hyperlink" Target="https://drive.google.com/open?id=1EecCldgXYAXjqNhKJ-Gs25WUWpNiHDnw" TargetMode="External"/><Relationship Id="rId58" Type="http://schemas.openxmlformats.org/officeDocument/2006/relationships/hyperlink" Target="https://drive.google.com/open?id=1BxxBFMKYFA5_7fIMQUl6gDV9MzVmt5Ud" TargetMode="Externa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31" Type="http://schemas.openxmlformats.org/officeDocument/2006/relationships/hyperlink" Target="https://drive.google.com/open?id=1iU5Dj41Ij3ccqKjwO0zl3-e7QdzObZHK" TargetMode="External"/><Relationship Id="rId30" Type="http://schemas.openxmlformats.org/officeDocument/2006/relationships/hyperlink" Target="https://drive.google.com/open?id=1XDqDcoSbHRPRjOXMuGVe-Bi7e6DLXFtI" TargetMode="External"/><Relationship Id="rId33" Type="http://schemas.openxmlformats.org/officeDocument/2006/relationships/hyperlink" Target="https://drive.google.com/open?id=1pU0keh8hGWyBnW_Mpgb88Z30He506tAg" TargetMode="External"/><Relationship Id="rId32" Type="http://schemas.openxmlformats.org/officeDocument/2006/relationships/hyperlink" Target="https://drive.google.com/open?id=1PIXggpOdTdI5CidPLMSjskbrhzb7wgKj" TargetMode="External"/><Relationship Id="rId35" Type="http://schemas.openxmlformats.org/officeDocument/2006/relationships/hyperlink" Target="https://drive.google.com/open?id=1a8epqlLNVI-eMCDkZnV_8WGhn61w-Ljd" TargetMode="External"/><Relationship Id="rId34" Type="http://schemas.openxmlformats.org/officeDocument/2006/relationships/hyperlink" Target="https://drive.google.com/open?id=1gAp4TB4_GZI1oLFI7yTfAK-Cvb_7LQoY" TargetMode="External"/><Relationship Id="rId37" Type="http://schemas.openxmlformats.org/officeDocument/2006/relationships/drawing" Target="../drawings/drawing12.xml"/><Relationship Id="rId36" Type="http://schemas.openxmlformats.org/officeDocument/2006/relationships/hyperlink" Target="https://drive.google.com/open?id=19twRaPaKLqYlsaV07r6FLVIkgD7ZWi-W" TargetMode="External"/><Relationship Id="rId39" Type="http://schemas.openxmlformats.org/officeDocument/2006/relationships/table" Target="../tables/table7.xml"/><Relationship Id="rId20" Type="http://schemas.openxmlformats.org/officeDocument/2006/relationships/hyperlink" Target="https://drive.google.com/open?id=1FxAHoVUjefsW25u7htXGRGxyE-g3fZrf" TargetMode="External"/><Relationship Id="rId22" Type="http://schemas.openxmlformats.org/officeDocument/2006/relationships/hyperlink" Target="https://drive.google.com/open?id=1ZA-v6Nd9CLyPUAFaY_pzEb9jLsypa7jR" TargetMode="External"/><Relationship Id="rId21" Type="http://schemas.openxmlformats.org/officeDocument/2006/relationships/hyperlink" Target="https://drive.google.com/open?id=1jLqbPf7KD5qqdKZN_iDcNkx7GHSnk-Bc" TargetMode="External"/><Relationship Id="rId24" Type="http://schemas.openxmlformats.org/officeDocument/2006/relationships/hyperlink" Target="https://drive.google.com/open?id=12UV0gDlK-ymgz49BWLWL_lsTRjtFazK6" TargetMode="External"/><Relationship Id="rId23" Type="http://schemas.openxmlformats.org/officeDocument/2006/relationships/hyperlink" Target="https://drive.google.com/open?id=16yGv4cdnHA6dz1u1sZzvvkB0Te2gjMc8" TargetMode="External"/><Relationship Id="rId26" Type="http://schemas.openxmlformats.org/officeDocument/2006/relationships/hyperlink" Target="https://drive.google.com/open?id=1v9IYI2lo2DRwHnNRgtHwL82MdGfIZthi" TargetMode="External"/><Relationship Id="rId25" Type="http://schemas.openxmlformats.org/officeDocument/2006/relationships/hyperlink" Target="https://drive.google.com/open?id=1xsZS_-gZyu_oyDMrLedxb3ALz3C7VLtf" TargetMode="External"/><Relationship Id="rId28" Type="http://schemas.openxmlformats.org/officeDocument/2006/relationships/hyperlink" Target="https://drive.google.com/open?id=1d93lcHfMVRtixl-yfpbvrsMLa5C2l7S2" TargetMode="External"/><Relationship Id="rId27" Type="http://schemas.openxmlformats.org/officeDocument/2006/relationships/hyperlink" Target="https://drive.google.com/open?id=1Te6mTRT94F4K-3UHXmh_dUP-XKDloqOS" TargetMode="External"/><Relationship Id="rId29" Type="http://schemas.openxmlformats.org/officeDocument/2006/relationships/hyperlink" Target="https://drive.google.com/open?id=1hwFhHSRV4zQKO3TCoNbwdTuGErYmQn2W" TargetMode="External"/><Relationship Id="rId11" Type="http://schemas.openxmlformats.org/officeDocument/2006/relationships/hyperlink" Target="https://drive.google.com/open?id=1f4YjFj4QC-CuFAHSfU0FBQI_QVmHps1c" TargetMode="External"/><Relationship Id="rId10" Type="http://schemas.openxmlformats.org/officeDocument/2006/relationships/hyperlink" Target="https://drive.google.com/open?id=1hj-Qk18Cs2D1By05EUh5yXUrkgNi9juT" TargetMode="External"/><Relationship Id="rId13" Type="http://schemas.openxmlformats.org/officeDocument/2006/relationships/hyperlink" Target="https://drive.google.com/open?id=1U39D5gIZYALRLBODvDgTHjJw4WMHnKDH" TargetMode="External"/><Relationship Id="rId12" Type="http://schemas.openxmlformats.org/officeDocument/2006/relationships/hyperlink" Target="https://drive.google.com/open?id=1AKKK_m0f1YZVvbR4dfCxSAc4cxxRyccz" TargetMode="External"/><Relationship Id="rId15" Type="http://schemas.openxmlformats.org/officeDocument/2006/relationships/hyperlink" Target="https://drive.google.com/open?id=1tsLCT1s4YYi3CyNqxeJ9NIDGi-hd4fbc" TargetMode="External"/><Relationship Id="rId14" Type="http://schemas.openxmlformats.org/officeDocument/2006/relationships/hyperlink" Target="https://drive.google.com/open?id=1pwZIUtVfnnA02235IbBQi66iYBAK8xD5" TargetMode="External"/><Relationship Id="rId17" Type="http://schemas.openxmlformats.org/officeDocument/2006/relationships/hyperlink" Target="https://drive.google.com/open?id=16TAU9GtX2qrjzer1vXrn87Wm9y8bMXTe" TargetMode="External"/><Relationship Id="rId16" Type="http://schemas.openxmlformats.org/officeDocument/2006/relationships/hyperlink" Target="https://drive.google.com/open?id=1rrdpmhcf8SWkWfw868nBjnbSCtrIgo6e" TargetMode="External"/><Relationship Id="rId19" Type="http://schemas.openxmlformats.org/officeDocument/2006/relationships/hyperlink" Target="https://drive.google.com/open?id=1vLKe5yKkZMVXlhDwL7N0YPk8509aAmKz" TargetMode="External"/><Relationship Id="rId18" Type="http://schemas.openxmlformats.org/officeDocument/2006/relationships/hyperlink" Target="https://drive.google.com/open?id=1AUmt7kC0wm5bjHqhD7QHUsF3VccH8wIS" TargetMode="External"/><Relationship Id="rId1" Type="http://schemas.openxmlformats.org/officeDocument/2006/relationships/hyperlink" Target="https://drive.google.com/open?id=1Pt0M_SrHF17KIlshvBhbP7FbjZ3gIg9f" TargetMode="External"/><Relationship Id="rId2" Type="http://schemas.openxmlformats.org/officeDocument/2006/relationships/hyperlink" Target="https://drive.google.com/open?id=1sF-TVeACHcOODkhkK5ENWquKUeWVdS-X" TargetMode="External"/><Relationship Id="rId3" Type="http://schemas.openxmlformats.org/officeDocument/2006/relationships/hyperlink" Target="https://drive.google.com/open?id=1WnCCG9YIacAS1EFyIIOV5qw1llwCDUL3" TargetMode="External"/><Relationship Id="rId4" Type="http://schemas.openxmlformats.org/officeDocument/2006/relationships/hyperlink" Target="https://drive.google.com/open?id=1MIkdcHw76MnG7CH2l9p2n5cgFgha08nO" TargetMode="External"/><Relationship Id="rId9" Type="http://schemas.openxmlformats.org/officeDocument/2006/relationships/hyperlink" Target="https://drive.google.com/open?id=176eTKKFDbaWv2piG3C-Qh78mPux8etRQ" TargetMode="External"/><Relationship Id="rId5" Type="http://schemas.openxmlformats.org/officeDocument/2006/relationships/hyperlink" Target="https://drive.google.com/open?id=1XQNf2SibgXHfFmYCijDZakO_630HYy3U" TargetMode="External"/><Relationship Id="rId6" Type="http://schemas.openxmlformats.org/officeDocument/2006/relationships/hyperlink" Target="https://drive.google.com/open?id=1NlBw2tBxMSssilqWa_VcXPX665rkvpDG" TargetMode="External"/><Relationship Id="rId7" Type="http://schemas.openxmlformats.org/officeDocument/2006/relationships/hyperlink" Target="https://drive.google.com/open?id=11-UeCu5MItk9ilnUHGNuwq0c_mZ2gKx5" TargetMode="External"/><Relationship Id="rId8" Type="http://schemas.openxmlformats.org/officeDocument/2006/relationships/hyperlink" Target="https://drive.google.com/open?id=196rc58NyO2SZT2F-xR5sFBdwFpH-LWPx" TargetMode="External"/></Relationships>
</file>

<file path=xl/worksheets/_rels/sheet13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open?id=1D6rqmtYXkh8ARIX-Or9F7rSH7ja1F6op" TargetMode="External"/><Relationship Id="rId10" Type="http://schemas.openxmlformats.org/officeDocument/2006/relationships/hyperlink" Target="https://drive.google.com/open?id=1FN0X7Cxqyn9dl6_ZEPRRVRDLC1PfIKtv" TargetMode="External"/><Relationship Id="rId13" Type="http://schemas.openxmlformats.org/officeDocument/2006/relationships/hyperlink" Target="https://drive.google.com/open?id=16Cqvl0GWNWaYKiINdSqi3uLc0LIsDBFI" TargetMode="External"/><Relationship Id="rId12" Type="http://schemas.openxmlformats.org/officeDocument/2006/relationships/hyperlink" Target="https://drive.google.com/open?id=1b7pclbSdmxfcFoPW2w8WqKoa3-ZivgPy" TargetMode="External"/><Relationship Id="rId15" Type="http://schemas.openxmlformats.org/officeDocument/2006/relationships/hyperlink" Target="https://drive.google.com/open?id=1rksUmBUzEWxdWCTA_vyfjovGpTN2moQC" TargetMode="External"/><Relationship Id="rId14" Type="http://schemas.openxmlformats.org/officeDocument/2006/relationships/hyperlink" Target="https://drive.google.com/open?id=1JKdLy9QTm0EpHRS7CxaZzeHexH4uRUj5" TargetMode="External"/><Relationship Id="rId17" Type="http://schemas.openxmlformats.org/officeDocument/2006/relationships/hyperlink" Target="https://drive.google.com/open?id=1dhzGfn02WnLKFqBUW6sQUrPYyemWHnCS" TargetMode="External"/><Relationship Id="rId16" Type="http://schemas.openxmlformats.org/officeDocument/2006/relationships/hyperlink" Target="https://drive.google.com/open?id=1p533oC_UCbmtVpE-KxUhovOG6pom_fdp" TargetMode="External"/><Relationship Id="rId19" Type="http://schemas.openxmlformats.org/officeDocument/2006/relationships/drawing" Target="../drawings/drawing13.xml"/><Relationship Id="rId18" Type="http://schemas.openxmlformats.org/officeDocument/2006/relationships/hyperlink" Target="https://drive.google.com/open?id=1tPe0OePM7BZby4P512AiSEefk8XPPPl0" TargetMode="External"/><Relationship Id="rId1" Type="http://schemas.openxmlformats.org/officeDocument/2006/relationships/hyperlink" Target="https://drive.google.com/open?id=1ZzeFHnIsHq8aSk4rq5_6gn0IQcgt_bbM" TargetMode="External"/><Relationship Id="rId2" Type="http://schemas.openxmlformats.org/officeDocument/2006/relationships/hyperlink" Target="https://drive.google.com/open?id=1UK27rueL8FJ69379rAIkWF64ijqn8UXL" TargetMode="External"/><Relationship Id="rId3" Type="http://schemas.openxmlformats.org/officeDocument/2006/relationships/hyperlink" Target="https://drive.google.com/open?id=1b14eXkw3Ggq26uRI8N-hm5_OMG8nCZBb" TargetMode="External"/><Relationship Id="rId4" Type="http://schemas.openxmlformats.org/officeDocument/2006/relationships/hyperlink" Target="https://drive.google.com/open?id=1n1gWPXrb-R0DKQmLsI0GPtMS5wl3s-G7" TargetMode="External"/><Relationship Id="rId9" Type="http://schemas.openxmlformats.org/officeDocument/2006/relationships/hyperlink" Target="https://drive.google.com/open?id=16VkS7RMGIAlBIh0zUndvwZXi2jsM-fxA" TargetMode="External"/><Relationship Id="rId5" Type="http://schemas.openxmlformats.org/officeDocument/2006/relationships/hyperlink" Target="https://drive.google.com/open?id=1qBbdW-_Juef4OsGowqRUgNZUQ6lgxWD7" TargetMode="External"/><Relationship Id="rId6" Type="http://schemas.openxmlformats.org/officeDocument/2006/relationships/hyperlink" Target="https://drive.google.com/open?id=1VaUBBwDwxRmpL9jmVvrM7IkyrQSG-hgF" TargetMode="External"/><Relationship Id="rId7" Type="http://schemas.openxmlformats.org/officeDocument/2006/relationships/hyperlink" Target="https://drive.google.com/open?id=1131p03QjeXDwPplcuafCV0vDQKYlQ7by" TargetMode="External"/><Relationship Id="rId8" Type="http://schemas.openxmlformats.org/officeDocument/2006/relationships/hyperlink" Target="https://drive.google.com/open?id=1R3PqkEPJVz-T84U7T-ce92w-G1VLtAr3" TargetMode="External"/></Relationships>
</file>

<file path=xl/worksheets/_rels/sheet14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EecCldgXYAXjqNhKJ-Gs25WUWpNiHDnw" TargetMode="External"/><Relationship Id="rId42" Type="http://schemas.openxmlformats.org/officeDocument/2006/relationships/hyperlink" Target="https://drive.google.com/open?id=1MPNnBL-09dT4b8-QMPXeyvWCpo5bsC6Q" TargetMode="External"/><Relationship Id="rId41" Type="http://schemas.openxmlformats.org/officeDocument/2006/relationships/hyperlink" Target="https://drive.google.com/open?id=1gW2ekASnBZqloaBRYZLmKobIv3xweOvb" TargetMode="External"/><Relationship Id="rId44" Type="http://schemas.openxmlformats.org/officeDocument/2006/relationships/hyperlink" Target="https://drive.google.com/open?id=1jdTqoXZVGDwR6C4sWr87u9kSLY954_44" TargetMode="External"/><Relationship Id="rId43" Type="http://schemas.openxmlformats.org/officeDocument/2006/relationships/hyperlink" Target="https://drive.google.com/open?id=1rJOJcUmxXoREuZ3TbrxWDcMiZ8hr0VLz" TargetMode="External"/><Relationship Id="rId46" Type="http://schemas.openxmlformats.org/officeDocument/2006/relationships/hyperlink" Target="https://drive.google.com/open?id=1ZzeFHnIsHq8aSk4rq5_6gn0IQcgt_bbM" TargetMode="External"/><Relationship Id="rId45" Type="http://schemas.openxmlformats.org/officeDocument/2006/relationships/hyperlink" Target="https://drive.google.com/open?id=1eXCp304C7TTNMKZoC68rN123NHX-bIaA" TargetMode="External"/><Relationship Id="rId48" Type="http://schemas.openxmlformats.org/officeDocument/2006/relationships/hyperlink" Target="https://drive.google.com/open?id=1b14eXkw3Ggq26uRI8N-hm5_OMG8nCZBb" TargetMode="External"/><Relationship Id="rId47" Type="http://schemas.openxmlformats.org/officeDocument/2006/relationships/hyperlink" Target="https://drive.google.com/open?id=1UK27rueL8FJ69379rAIkWF64ijqn8UXL" TargetMode="External"/><Relationship Id="rId49" Type="http://schemas.openxmlformats.org/officeDocument/2006/relationships/hyperlink" Target="https://drive.google.com/open?id=1n1gWPXrb-R0DKQmLsI0GPtMS5wl3s-G7" TargetMode="External"/><Relationship Id="rId31" Type="http://schemas.openxmlformats.org/officeDocument/2006/relationships/hyperlink" Target="https://drive.google.com/open?id=1mRsk_1rMFzx3f9S7DUMpwJZd7fJuSyt0" TargetMode="External"/><Relationship Id="rId30" Type="http://schemas.openxmlformats.org/officeDocument/2006/relationships/hyperlink" Target="https://drive.google.com/open?id=1UJEVkWK3H3Yvx65nJgHdqcdd9qWxaNs5" TargetMode="External"/><Relationship Id="rId33" Type="http://schemas.openxmlformats.org/officeDocument/2006/relationships/hyperlink" Target="https://drive.google.com/open?id=1Gi7e3p8OE9In1OfIVOZ1T3-3iaBBjm-m" TargetMode="External"/><Relationship Id="rId32" Type="http://schemas.openxmlformats.org/officeDocument/2006/relationships/hyperlink" Target="https://drive.google.com/open?id=1JfTAJVLn8iam9G5LS7yQgWPneBac6hZL" TargetMode="External"/><Relationship Id="rId35" Type="http://schemas.openxmlformats.org/officeDocument/2006/relationships/hyperlink" Target="https://drive.google.com/open?id=1HthVWX3YafF9czqKrlLkptOCyrEvXNPx" TargetMode="External"/><Relationship Id="rId34" Type="http://schemas.openxmlformats.org/officeDocument/2006/relationships/hyperlink" Target="https://drive.google.com/open?id=1UBu6WFhnJkm2BWqtfJpc8oyYNlQqXz5P" TargetMode="External"/><Relationship Id="rId37" Type="http://schemas.openxmlformats.org/officeDocument/2006/relationships/hyperlink" Target="https://drive.google.com/open?id=1ahToE804B9JWpe2lp0UnpcK7BlO9A5Jo" TargetMode="External"/><Relationship Id="rId36" Type="http://schemas.openxmlformats.org/officeDocument/2006/relationships/hyperlink" Target="https://drive.google.com/open?id=1dPOHnIMBa7IJ_pvumWkMl2GiNmzc1LVY" TargetMode="External"/><Relationship Id="rId39" Type="http://schemas.openxmlformats.org/officeDocument/2006/relationships/hyperlink" Target="https://drive.google.com/open?id=1BxxBFMKYFA5_7fIMQUl6gDV9MzVmt5Ud" TargetMode="External"/><Relationship Id="rId38" Type="http://schemas.openxmlformats.org/officeDocument/2006/relationships/hyperlink" Target="https://drive.google.com/open?id=14rcchOPn6H4pkD1PxfcWHFZloZpdHkGI" TargetMode="External"/><Relationship Id="rId20" Type="http://schemas.openxmlformats.org/officeDocument/2006/relationships/hyperlink" Target="https://drive.google.com/open?id=1Qee_8ZWBynZmEF2x3SVI8dUuo9U3Cxua" TargetMode="External"/><Relationship Id="rId22" Type="http://schemas.openxmlformats.org/officeDocument/2006/relationships/hyperlink" Target="https://drive.google.com/open?id=1e0QpCDLo2-R1Jkt_6ncFa98H4YdqCI4h" TargetMode="External"/><Relationship Id="rId21" Type="http://schemas.openxmlformats.org/officeDocument/2006/relationships/hyperlink" Target="https://drive.google.com/open?id=19s-IylmeYA7vjOI2SYGKrWv9TWuOgBuW" TargetMode="External"/><Relationship Id="rId24" Type="http://schemas.openxmlformats.org/officeDocument/2006/relationships/hyperlink" Target="https://drive.google.com/open?id=1uqMTyMvdWZGMg0JxjFarNFLc2U1k345P" TargetMode="External"/><Relationship Id="rId23" Type="http://schemas.openxmlformats.org/officeDocument/2006/relationships/hyperlink" Target="https://drive.google.com/open?id=1hwwsy-Jyqf4VRXCFAJMW3urh9WhjcEfZ" TargetMode="External"/><Relationship Id="rId26" Type="http://schemas.openxmlformats.org/officeDocument/2006/relationships/hyperlink" Target="https://drive.google.com/open?id=1MYh6fa2NeTO2gIi8qxVnJ8CV70Kj50D4" TargetMode="External"/><Relationship Id="rId25" Type="http://schemas.openxmlformats.org/officeDocument/2006/relationships/hyperlink" Target="https://drive.google.com/open?id=1UIZZ6wTuDS33zuGzvAivyUn2ToA7krRj" TargetMode="External"/><Relationship Id="rId28" Type="http://schemas.openxmlformats.org/officeDocument/2006/relationships/hyperlink" Target="https://drive.google.com/open?id=1njV3JNM_hmKgJmoKE1tBnYY2fNSr1Nmj" TargetMode="External"/><Relationship Id="rId27" Type="http://schemas.openxmlformats.org/officeDocument/2006/relationships/hyperlink" Target="https://drive.google.com/open?id=1csURfz2nVwJSxAQDRwVwH1Z1GkiJSGdg" TargetMode="External"/><Relationship Id="rId29" Type="http://schemas.openxmlformats.org/officeDocument/2006/relationships/hyperlink" Target="https://drive.google.com/open?id=1HphdKY-t6yylB82akEs9vVP-xeQL7UWk" TargetMode="External"/><Relationship Id="rId11" Type="http://schemas.openxmlformats.org/officeDocument/2006/relationships/hyperlink" Target="https://drive.google.com/open?id=1pksG5-auz_OCyHkI_vBevZv84lg8nym7" TargetMode="External"/><Relationship Id="rId10" Type="http://schemas.openxmlformats.org/officeDocument/2006/relationships/hyperlink" Target="https://drive.google.com/open?id=14T9I2S7lE3AgzNxIMfuzCsBiw3W8pAFk" TargetMode="External"/><Relationship Id="rId13" Type="http://schemas.openxmlformats.org/officeDocument/2006/relationships/hyperlink" Target="https://drive.google.com/open?id=1m0Rph0emJ85w80VzP_hMn4Im_G1LURHq" TargetMode="External"/><Relationship Id="rId12" Type="http://schemas.openxmlformats.org/officeDocument/2006/relationships/hyperlink" Target="https://drive.google.com/open?id=1-ELGJ3s54Ovc4DaJvqpp0l6so4HV17A7" TargetMode="External"/><Relationship Id="rId15" Type="http://schemas.openxmlformats.org/officeDocument/2006/relationships/hyperlink" Target="https://drive.google.com/open?id=1ERz-927_5N4f1LbY7eeXXzedVMV6cEle" TargetMode="External"/><Relationship Id="rId14" Type="http://schemas.openxmlformats.org/officeDocument/2006/relationships/hyperlink" Target="https://drive.google.com/open?id=1wqohn5UDHtG18VqgsgmLgrbamGGUrGim" TargetMode="External"/><Relationship Id="rId17" Type="http://schemas.openxmlformats.org/officeDocument/2006/relationships/hyperlink" Target="https://drive.google.com/open?id=1UkNJYSyDA3hQiW0JuCdqkKRcgAnUpeav" TargetMode="External"/><Relationship Id="rId16" Type="http://schemas.openxmlformats.org/officeDocument/2006/relationships/hyperlink" Target="https://drive.google.com/open?id=1zg6S5TI6b0By1LfUuVjjaKUfTBGtBxSM" TargetMode="External"/><Relationship Id="rId19" Type="http://schemas.openxmlformats.org/officeDocument/2006/relationships/hyperlink" Target="https://drive.google.com/open?id=1N-0pCE1PKkZuFjUE0slXQzO-33L_u6lF" TargetMode="External"/><Relationship Id="rId18" Type="http://schemas.openxmlformats.org/officeDocument/2006/relationships/hyperlink" Target="https://drive.google.com/open?id=1JlbX4bqYU8o99a53CITUj6kwjJirmHhD" TargetMode="External"/><Relationship Id="rId1" Type="http://schemas.openxmlformats.org/officeDocument/2006/relationships/hyperlink" Target="https://drive.google.com/open?id=1Pt0M_SrHF17KIlshvBhbP7FbjZ3gIg9f" TargetMode="External"/><Relationship Id="rId2" Type="http://schemas.openxmlformats.org/officeDocument/2006/relationships/hyperlink" Target="https://drive.google.com/open?id=1sF-TVeACHcOODkhkK5ENWquKUeWVdS-X" TargetMode="External"/><Relationship Id="rId3" Type="http://schemas.openxmlformats.org/officeDocument/2006/relationships/hyperlink" Target="https://drive.google.com/open?id=1WnCCG9YIacAS1EFyIIOV5qw1llwCDUL3" TargetMode="External"/><Relationship Id="rId4" Type="http://schemas.openxmlformats.org/officeDocument/2006/relationships/hyperlink" Target="https://drive.google.com/open?id=1MIkdcHw76MnG7CH2l9p2n5cgFgha08nO" TargetMode="External"/><Relationship Id="rId9" Type="http://schemas.openxmlformats.org/officeDocument/2006/relationships/hyperlink" Target="https://drive.google.com/open?id=176eTKKFDbaWv2piG3C-Qh78mPux8etRQ" TargetMode="External"/><Relationship Id="rId5" Type="http://schemas.openxmlformats.org/officeDocument/2006/relationships/hyperlink" Target="https://drive.google.com/open?id=1XQNf2SibgXHfFmYCijDZakO_630HYy3U" TargetMode="External"/><Relationship Id="rId6" Type="http://schemas.openxmlformats.org/officeDocument/2006/relationships/hyperlink" Target="https://drive.google.com/open?id=1NlBw2tBxMSssilqWa_VcXPX665rkvpDG" TargetMode="External"/><Relationship Id="rId7" Type="http://schemas.openxmlformats.org/officeDocument/2006/relationships/hyperlink" Target="https://drive.google.com/open?id=11-UeCu5MItk9ilnUHGNuwq0c_mZ2gKx5" TargetMode="External"/><Relationship Id="rId8" Type="http://schemas.openxmlformats.org/officeDocument/2006/relationships/hyperlink" Target="https://drive.google.com/open?id=196rc58NyO2SZT2F-xR5sFBdwFpH-LWPx" TargetMode="External"/><Relationship Id="rId62" Type="http://schemas.openxmlformats.org/officeDocument/2006/relationships/hyperlink" Target="https://drive.google.com/open?id=1dhzGfn02WnLKFqBUW6sQUrPYyemWHnCS" TargetMode="External"/><Relationship Id="rId61" Type="http://schemas.openxmlformats.org/officeDocument/2006/relationships/hyperlink" Target="https://drive.google.com/open?id=1p533oC_UCbmtVpE-KxUhovOG6pom_fdp" TargetMode="External"/><Relationship Id="rId64" Type="http://schemas.openxmlformats.org/officeDocument/2006/relationships/drawing" Target="../drawings/drawing14.xml"/><Relationship Id="rId63" Type="http://schemas.openxmlformats.org/officeDocument/2006/relationships/hyperlink" Target="https://drive.google.com/open?id=1tPe0OePM7BZby4P512AiSEefk8XPPPl0" TargetMode="External"/><Relationship Id="rId60" Type="http://schemas.openxmlformats.org/officeDocument/2006/relationships/hyperlink" Target="https://drive.google.com/open?id=1rksUmBUzEWxdWCTA_vyfjovGpTN2moQC" TargetMode="External"/><Relationship Id="rId51" Type="http://schemas.openxmlformats.org/officeDocument/2006/relationships/hyperlink" Target="https://drive.google.com/open?id=1VaUBBwDwxRmpL9jmVvrM7IkyrQSG-hgF" TargetMode="External"/><Relationship Id="rId50" Type="http://schemas.openxmlformats.org/officeDocument/2006/relationships/hyperlink" Target="https://drive.google.com/open?id=1qBbdW-_Juef4OsGowqRUgNZUQ6lgxWD7" TargetMode="External"/><Relationship Id="rId53" Type="http://schemas.openxmlformats.org/officeDocument/2006/relationships/hyperlink" Target="https://drive.google.com/open?id=1R3PqkEPJVz-T84U7T-ce92w-G1VLtAr3" TargetMode="External"/><Relationship Id="rId52" Type="http://schemas.openxmlformats.org/officeDocument/2006/relationships/hyperlink" Target="https://drive.google.com/open?id=1131p03QjeXDwPplcuafCV0vDQKYlQ7by" TargetMode="External"/><Relationship Id="rId55" Type="http://schemas.openxmlformats.org/officeDocument/2006/relationships/hyperlink" Target="https://drive.google.com/open?id=1FN0X7Cxqyn9dl6_ZEPRRVRDLC1PfIKtv" TargetMode="External"/><Relationship Id="rId54" Type="http://schemas.openxmlformats.org/officeDocument/2006/relationships/hyperlink" Target="https://drive.google.com/open?id=16VkS7RMGIAlBIh0zUndvwZXi2jsM-fxA" TargetMode="External"/><Relationship Id="rId57" Type="http://schemas.openxmlformats.org/officeDocument/2006/relationships/hyperlink" Target="https://drive.google.com/open?id=1b7pclbSdmxfcFoPW2w8WqKoa3-ZivgPy" TargetMode="External"/><Relationship Id="rId56" Type="http://schemas.openxmlformats.org/officeDocument/2006/relationships/hyperlink" Target="https://drive.google.com/open?id=1D6rqmtYXkh8ARIX-Or9F7rSH7ja1F6op" TargetMode="External"/><Relationship Id="rId59" Type="http://schemas.openxmlformats.org/officeDocument/2006/relationships/hyperlink" Target="https://drive.google.com/open?id=1JKdLy9QTm0EpHRS7CxaZzeHexH4uRUj5" TargetMode="External"/><Relationship Id="rId58" Type="http://schemas.openxmlformats.org/officeDocument/2006/relationships/hyperlink" Target="https://drive.google.com/open?id=16Cqvl0GWNWaYKiINdSqi3uLc0LIsDBFI" TargetMode="External"/></Relationships>
</file>

<file path=xl/worksheets/_rels/sheet15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iU5Dj41Ij3ccqKjwO0zl3-e7QdzObZHK" TargetMode="External"/><Relationship Id="rId42" Type="http://schemas.openxmlformats.org/officeDocument/2006/relationships/hyperlink" Target="https://drive.google.com/open?id=1pU0keh8hGWyBnW_Mpgb88Z30He506tAg" TargetMode="External"/><Relationship Id="rId41" Type="http://schemas.openxmlformats.org/officeDocument/2006/relationships/hyperlink" Target="https://drive.google.com/open?id=1PIXggpOdTdI5CidPLMSjskbrhzb7wgKj" TargetMode="External"/><Relationship Id="rId44" Type="http://schemas.openxmlformats.org/officeDocument/2006/relationships/hyperlink" Target="https://drive.google.com/open?id=1a8epqlLNVI-eMCDkZnV_8WGhn61w-Ljd" TargetMode="External"/><Relationship Id="rId43" Type="http://schemas.openxmlformats.org/officeDocument/2006/relationships/hyperlink" Target="https://drive.google.com/open?id=1gAp4TB4_GZI1oLFI7yTfAK-Cvb_7LQoY" TargetMode="External"/><Relationship Id="rId46" Type="http://schemas.openxmlformats.org/officeDocument/2006/relationships/hyperlink" Target="https://drive.google.com/open?id=1Wx7j_ItKwW7eN5bMtsObKEgHKUpuRQH2" TargetMode="External"/><Relationship Id="rId45" Type="http://schemas.openxmlformats.org/officeDocument/2006/relationships/hyperlink" Target="https://drive.google.com/open?id=19twRaPaKLqYlsaV07r6FLVIkgD7ZWi-W" TargetMode="External"/><Relationship Id="rId48" Type="http://schemas.openxmlformats.org/officeDocument/2006/relationships/hyperlink" Target="https://drive.google.com/open?id=1q3pYPFwsCfQWyuuMYzJmJw71J7g49ybu" TargetMode="External"/><Relationship Id="rId47" Type="http://schemas.openxmlformats.org/officeDocument/2006/relationships/hyperlink" Target="https://drive.google.com/open?id=1THaekSVzY_DQZDH0mLwYVUNlr6sSsgiR" TargetMode="External"/><Relationship Id="rId49" Type="http://schemas.openxmlformats.org/officeDocument/2006/relationships/hyperlink" Target="https://drive.google.com/open?id=1TAvBLnQaw0jbwJTXrtDZTBi9FolLT9Nm" TargetMode="External"/><Relationship Id="rId31" Type="http://schemas.openxmlformats.org/officeDocument/2006/relationships/hyperlink" Target="https://drive.google.com/open?id=1_vHigXx_pbtU3taVKsEuQwXFQCGtRKfS" TargetMode="External"/><Relationship Id="rId30" Type="http://schemas.openxmlformats.org/officeDocument/2006/relationships/hyperlink" Target="https://drive.google.com/open?id=1FyIQkl60LVeCwfz8OmwvAr9NYZuym7fT" TargetMode="External"/><Relationship Id="rId33" Type="http://schemas.openxmlformats.org/officeDocument/2006/relationships/hyperlink" Target="https://drive.google.com/open?id=1ffG_tJDtNe4qytIZj1Ff4Ui5hFDOCvsj" TargetMode="External"/><Relationship Id="rId32" Type="http://schemas.openxmlformats.org/officeDocument/2006/relationships/hyperlink" Target="https://drive.google.com/open?id=1bRErqFi768oz0UOx-Z0eB5Xjst1YW7KC" TargetMode="External"/><Relationship Id="rId35" Type="http://schemas.openxmlformats.org/officeDocument/2006/relationships/hyperlink" Target="https://drive.google.com/open?id=1SNnFVwirDhf74bKzkgr9oIFAf6g-vnm3" TargetMode="External"/><Relationship Id="rId34" Type="http://schemas.openxmlformats.org/officeDocument/2006/relationships/hyperlink" Target="https://drive.google.com/open?id=1xIFVnAiaUZ6i1sA5_JGOAc_jM38tVHRr" TargetMode="External"/><Relationship Id="rId37" Type="http://schemas.openxmlformats.org/officeDocument/2006/relationships/hyperlink" Target="https://drive.google.com/open?id=1d93lcHfMVRtixl-yfpbvrsMLa5C2l7S2" TargetMode="External"/><Relationship Id="rId36" Type="http://schemas.openxmlformats.org/officeDocument/2006/relationships/hyperlink" Target="https://drive.google.com/open?id=1UUu7QC6Tg1Y36QBRk4DjThVstSufxk7l" TargetMode="External"/><Relationship Id="rId39" Type="http://schemas.openxmlformats.org/officeDocument/2006/relationships/hyperlink" Target="https://drive.google.com/open?id=1XDqDcoSbHRPRjOXMuGVe-Bi7e6DLXFtI" TargetMode="External"/><Relationship Id="rId38" Type="http://schemas.openxmlformats.org/officeDocument/2006/relationships/hyperlink" Target="https://drive.google.com/open?id=1hwFhHSRV4zQKO3TCoNbwdTuGErYmQn2W" TargetMode="External"/><Relationship Id="rId20" Type="http://schemas.openxmlformats.org/officeDocument/2006/relationships/hyperlink" Target="https://drive.google.com/open?id=1FxAHoVUjefsW25u7htXGRGxyE-g3fZrf" TargetMode="External"/><Relationship Id="rId22" Type="http://schemas.openxmlformats.org/officeDocument/2006/relationships/hyperlink" Target="https://drive.google.com/open?id=1ZA-v6Nd9CLyPUAFaY_pzEb9jLsypa7jR" TargetMode="External"/><Relationship Id="rId21" Type="http://schemas.openxmlformats.org/officeDocument/2006/relationships/hyperlink" Target="https://drive.google.com/open?id=1jLqbPf7KD5qqdKZN_iDcNkx7GHSnk-Bc" TargetMode="External"/><Relationship Id="rId24" Type="http://schemas.openxmlformats.org/officeDocument/2006/relationships/hyperlink" Target="https://drive.google.com/open?id=12UV0gDlK-ymgz49BWLWL_lsTRjtFazK6" TargetMode="External"/><Relationship Id="rId23" Type="http://schemas.openxmlformats.org/officeDocument/2006/relationships/hyperlink" Target="https://drive.google.com/open?id=16yGv4cdnHA6dz1u1sZzvvkB0Te2gjMc8" TargetMode="External"/><Relationship Id="rId26" Type="http://schemas.openxmlformats.org/officeDocument/2006/relationships/hyperlink" Target="https://drive.google.com/open?id=1v9IYI2lo2DRwHnNRgtHwL82MdGfIZthi" TargetMode="External"/><Relationship Id="rId25" Type="http://schemas.openxmlformats.org/officeDocument/2006/relationships/hyperlink" Target="https://drive.google.com/open?id=1xsZS_-gZyu_oyDMrLedxb3ALz3C7VLtf" TargetMode="External"/><Relationship Id="rId28" Type="http://schemas.openxmlformats.org/officeDocument/2006/relationships/hyperlink" Target="https://drive.google.com/open?id=1757fHYGQ4YhLefDckEIJpQOk8uTvXBZQ" TargetMode="External"/><Relationship Id="rId27" Type="http://schemas.openxmlformats.org/officeDocument/2006/relationships/hyperlink" Target="https://drive.google.com/open?id=1Te6mTRT94F4K-3UHXmh_dUP-XKDloqOS" TargetMode="External"/><Relationship Id="rId29" Type="http://schemas.openxmlformats.org/officeDocument/2006/relationships/hyperlink" Target="https://drive.google.com/open?id=1cgTrC48f7iwUnTzfH51vem7z3APr7SAO" TargetMode="External"/><Relationship Id="rId11" Type="http://schemas.openxmlformats.org/officeDocument/2006/relationships/hyperlink" Target="https://drive.google.com/open?id=1f4YjFj4QC-CuFAHSfU0FBQI_QVmHps1c" TargetMode="External"/><Relationship Id="rId10" Type="http://schemas.openxmlformats.org/officeDocument/2006/relationships/hyperlink" Target="https://drive.google.com/open?id=1hj-Qk18Cs2D1By05EUh5yXUrkgNi9juT" TargetMode="External"/><Relationship Id="rId13" Type="http://schemas.openxmlformats.org/officeDocument/2006/relationships/hyperlink" Target="https://drive.google.com/open?id=1U39D5gIZYALRLBODvDgTHjJw4WMHnKDH" TargetMode="External"/><Relationship Id="rId12" Type="http://schemas.openxmlformats.org/officeDocument/2006/relationships/hyperlink" Target="https://drive.google.com/open?id=1AKKK_m0f1YZVvbR4dfCxSAc4cxxRyccz" TargetMode="External"/><Relationship Id="rId15" Type="http://schemas.openxmlformats.org/officeDocument/2006/relationships/hyperlink" Target="https://drive.google.com/open?id=1tsLCT1s4YYi3CyNqxeJ9NIDGi-hd4fbc" TargetMode="External"/><Relationship Id="rId14" Type="http://schemas.openxmlformats.org/officeDocument/2006/relationships/hyperlink" Target="https://drive.google.com/open?id=1pwZIUtVfnnA02235IbBQi66iYBAK8xD5" TargetMode="External"/><Relationship Id="rId17" Type="http://schemas.openxmlformats.org/officeDocument/2006/relationships/hyperlink" Target="https://drive.google.com/open?id=16TAU9GtX2qrjzer1vXrn87Wm9y8bMXTe" TargetMode="External"/><Relationship Id="rId16" Type="http://schemas.openxmlformats.org/officeDocument/2006/relationships/hyperlink" Target="https://drive.google.com/open?id=1rrdpmhcf8SWkWfw868nBjnbSCtrIgo6e" TargetMode="External"/><Relationship Id="rId19" Type="http://schemas.openxmlformats.org/officeDocument/2006/relationships/hyperlink" Target="https://drive.google.com/open?id=1vLKe5yKkZMVXlhDwL7N0YPk8509aAmKz" TargetMode="External"/><Relationship Id="rId18" Type="http://schemas.openxmlformats.org/officeDocument/2006/relationships/hyperlink" Target="https://drive.google.com/open?id=1AUmt7kC0wm5bjHqhD7QHUsF3VccH8wIS" TargetMode="External"/><Relationship Id="rId1" Type="http://schemas.openxmlformats.org/officeDocument/2006/relationships/hyperlink" Target="https://drive.google.com/open?id=1JCG4zDrDucDHSuZyavadFT49ELikMqTu" TargetMode="External"/><Relationship Id="rId2" Type="http://schemas.openxmlformats.org/officeDocument/2006/relationships/hyperlink" Target="https://drive.google.com/open?id=16aeWhFNNJmeU77u8KRR-i-a2lT8gizYc" TargetMode="External"/><Relationship Id="rId3" Type="http://schemas.openxmlformats.org/officeDocument/2006/relationships/hyperlink" Target="https://drive.google.com/open?id=13ZvxOPAyDMm5cBJWSatzRGRl7HvHF4i8" TargetMode="External"/><Relationship Id="rId4" Type="http://schemas.openxmlformats.org/officeDocument/2006/relationships/hyperlink" Target="https://drive.google.com/open?id=1mCh9oQDVWkr6AoNzvvoeMILwtrh8G53r" TargetMode="External"/><Relationship Id="rId9" Type="http://schemas.openxmlformats.org/officeDocument/2006/relationships/hyperlink" Target="https://drive.google.com/open?id=1T3IwrZSCCLcHO-29OBDk2DEE-JfzG0aT" TargetMode="External"/><Relationship Id="rId5" Type="http://schemas.openxmlformats.org/officeDocument/2006/relationships/hyperlink" Target="https://drive.google.com/open?id=14EVHnfW2R5w3MJ9WwQbI0exQOO32boRE" TargetMode="External"/><Relationship Id="rId6" Type="http://schemas.openxmlformats.org/officeDocument/2006/relationships/hyperlink" Target="https://drive.google.com/open?id=1xdlkn1zYhxhUJNtq-h20xhIuD1Kz5Nz8" TargetMode="External"/><Relationship Id="rId7" Type="http://schemas.openxmlformats.org/officeDocument/2006/relationships/hyperlink" Target="https://drive.google.com/open?id=1mrKBDbUYNXd7plgUR_rehIRHUrzbfWG9" TargetMode="External"/><Relationship Id="rId8" Type="http://schemas.openxmlformats.org/officeDocument/2006/relationships/hyperlink" Target="https://drive.google.com/open?id=1XbbI11Aq3E_unxl83rYfG5sEr1dZTCZW" TargetMode="External"/><Relationship Id="rId62" Type="http://schemas.openxmlformats.org/officeDocument/2006/relationships/hyperlink" Target="https://drive.google.com/open?id=1PUT00y7XGZpcn14gK5eTJn80R0pXmIZR" TargetMode="External"/><Relationship Id="rId61" Type="http://schemas.openxmlformats.org/officeDocument/2006/relationships/hyperlink" Target="https://drive.google.com/open?id=1e2mu0ka9CQfIrTtDn07T8MAPFS_TnEYg" TargetMode="External"/><Relationship Id="rId64" Type="http://schemas.openxmlformats.org/officeDocument/2006/relationships/drawing" Target="../drawings/drawing15.xml"/><Relationship Id="rId63" Type="http://schemas.openxmlformats.org/officeDocument/2006/relationships/hyperlink" Target="https://drive.google.com/open?id=1JutSgogBJOWgQWZTMNbROLv5BVpwPvBE" TargetMode="External"/><Relationship Id="rId60" Type="http://schemas.openxmlformats.org/officeDocument/2006/relationships/hyperlink" Target="https://drive.google.com/open?id=1L1Kcy_IYREPGNyqqE69Vr_-DTeqdkxjN" TargetMode="External"/><Relationship Id="rId51" Type="http://schemas.openxmlformats.org/officeDocument/2006/relationships/hyperlink" Target="https://drive.google.com/open?id=1f0ND2SZTYKd_BrQ90hRx1F9MWaZVC5Ge" TargetMode="External"/><Relationship Id="rId50" Type="http://schemas.openxmlformats.org/officeDocument/2006/relationships/hyperlink" Target="https://drive.google.com/open?id=1YwMHwNcqewFv0jrqgCBbXjfG0vr1HUp7" TargetMode="External"/><Relationship Id="rId53" Type="http://schemas.openxmlformats.org/officeDocument/2006/relationships/hyperlink" Target="https://drive.google.com/open?id=1rDQB6ReiqGFT1EYsFKq1X6rsK84EXZiN" TargetMode="External"/><Relationship Id="rId52" Type="http://schemas.openxmlformats.org/officeDocument/2006/relationships/hyperlink" Target="https://drive.google.com/open?id=19TOdACZRz-sHccyjuHZbHEXEdLiBp62x" TargetMode="External"/><Relationship Id="rId55" Type="http://schemas.openxmlformats.org/officeDocument/2006/relationships/hyperlink" Target="https://drive.google.com/open?id=1_k3abFLQpuamz3QBAAGFdzXKCbaIv4ky" TargetMode="External"/><Relationship Id="rId54" Type="http://schemas.openxmlformats.org/officeDocument/2006/relationships/hyperlink" Target="https://drive.google.com/open?id=1gmLEWx_Li1lCgHyGMoEoTzCq9gvLZyG9" TargetMode="External"/><Relationship Id="rId57" Type="http://schemas.openxmlformats.org/officeDocument/2006/relationships/hyperlink" Target="https://drive.google.com/open?id=1yZKgzZWOYbNl3XNk3uNYru5J2z7WWvHX" TargetMode="External"/><Relationship Id="rId56" Type="http://schemas.openxmlformats.org/officeDocument/2006/relationships/hyperlink" Target="https://drive.google.com/open?id=1sw-44auojdReiMRqF6v6jNux4b2ticO8" TargetMode="External"/><Relationship Id="rId59" Type="http://schemas.openxmlformats.org/officeDocument/2006/relationships/hyperlink" Target="https://drive.google.com/open?id=1xoyFCbHgxy3-jgQdyU8eDZap2Xu8Bd7h" TargetMode="External"/><Relationship Id="rId58" Type="http://schemas.openxmlformats.org/officeDocument/2006/relationships/hyperlink" Target="https://drive.google.com/open?id=15o6uowPDDDc1XEVZaiSokg4GqJdrtCFa" TargetMode="External"/></Relationships>
</file>

<file path=xl/worksheets/_rels/sheet16.xml.rels><?xml version="1.0" encoding="UTF-8" standalone="yes"?><Relationships xmlns="http://schemas.openxmlformats.org/package/2006/relationships"><Relationship Id="rId20" Type="http://schemas.openxmlformats.org/officeDocument/2006/relationships/hyperlink" Target="https://drive.google.com/open?id=1sw-44auojdReiMRqF6v6jNux4b2ticO8" TargetMode="External"/><Relationship Id="rId22" Type="http://schemas.openxmlformats.org/officeDocument/2006/relationships/hyperlink" Target="https://drive.google.com/open?id=15o6uowPDDDc1XEVZaiSokg4GqJdrtCFa" TargetMode="External"/><Relationship Id="rId21" Type="http://schemas.openxmlformats.org/officeDocument/2006/relationships/hyperlink" Target="https://drive.google.com/open?id=1yZKgzZWOYbNl3XNk3uNYru5J2z7WWvHX" TargetMode="External"/><Relationship Id="rId24" Type="http://schemas.openxmlformats.org/officeDocument/2006/relationships/hyperlink" Target="https://drive.google.com/open?id=1L1Kcy_IYREPGNyqqE69Vr_-DTeqdkxjN" TargetMode="External"/><Relationship Id="rId23" Type="http://schemas.openxmlformats.org/officeDocument/2006/relationships/hyperlink" Target="https://drive.google.com/open?id=1xoyFCbHgxy3-jgQdyU8eDZap2Xu8Bd7h" TargetMode="External"/><Relationship Id="rId26" Type="http://schemas.openxmlformats.org/officeDocument/2006/relationships/hyperlink" Target="https://drive.google.com/open?id=1PUT00y7XGZpcn14gK5eTJn80R0pXmIZR" TargetMode="External"/><Relationship Id="rId25" Type="http://schemas.openxmlformats.org/officeDocument/2006/relationships/hyperlink" Target="https://drive.google.com/open?id=1e2mu0ka9CQfIrTtDn07T8MAPFS_TnEYg" TargetMode="External"/><Relationship Id="rId28" Type="http://schemas.openxmlformats.org/officeDocument/2006/relationships/drawing" Target="../drawings/drawing16.xml"/><Relationship Id="rId27" Type="http://schemas.openxmlformats.org/officeDocument/2006/relationships/hyperlink" Target="https://drive.google.com/open?id=1JutSgogBJOWgQWZTMNbROLv5BVpwPvBE" TargetMode="External"/><Relationship Id="rId11" Type="http://schemas.openxmlformats.org/officeDocument/2006/relationships/hyperlink" Target="https://drive.google.com/open?id=1hwFhHSRV4zQKO3TCoNbwdTuGErYmQn2W" TargetMode="External"/><Relationship Id="rId10" Type="http://schemas.openxmlformats.org/officeDocument/2006/relationships/hyperlink" Target="https://drive.google.com/open?id=1d93lcHfMVRtixl-yfpbvrsMLa5C2l7S2" TargetMode="External"/><Relationship Id="rId13" Type="http://schemas.openxmlformats.org/officeDocument/2006/relationships/hyperlink" Target="https://drive.google.com/open?id=1iU5Dj41Ij3ccqKjwO0zl3-e7QdzObZHK" TargetMode="External"/><Relationship Id="rId12" Type="http://schemas.openxmlformats.org/officeDocument/2006/relationships/hyperlink" Target="https://drive.google.com/open?id=1XDqDcoSbHRPRjOXMuGVe-Bi7e6DLXFtI" TargetMode="External"/><Relationship Id="rId15" Type="http://schemas.openxmlformats.org/officeDocument/2006/relationships/hyperlink" Target="https://drive.google.com/open?id=1pU0keh8hGWyBnW_Mpgb88Z30He506tAg" TargetMode="External"/><Relationship Id="rId14" Type="http://schemas.openxmlformats.org/officeDocument/2006/relationships/hyperlink" Target="https://drive.google.com/open?id=1PIXggpOdTdI5CidPLMSjskbrhzb7wgKj" TargetMode="External"/><Relationship Id="rId17" Type="http://schemas.openxmlformats.org/officeDocument/2006/relationships/hyperlink" Target="https://drive.google.com/open?id=1a8epqlLNVI-eMCDkZnV_8WGhn61w-Ljd" TargetMode="External"/><Relationship Id="rId16" Type="http://schemas.openxmlformats.org/officeDocument/2006/relationships/hyperlink" Target="https://drive.google.com/open?id=1gAp4TB4_GZI1oLFI7yTfAK-Cvb_7LQoY" TargetMode="External"/><Relationship Id="rId19" Type="http://schemas.openxmlformats.org/officeDocument/2006/relationships/hyperlink" Target="https://drive.google.com/open?id=1_k3abFLQpuamz3QBAAGFdzXKCbaIv4ky" TargetMode="External"/><Relationship Id="rId18" Type="http://schemas.openxmlformats.org/officeDocument/2006/relationships/hyperlink" Target="https://drive.google.com/open?id=19twRaPaKLqYlsaV07r6FLVIkgD7ZWi-W" TargetMode="External"/><Relationship Id="rId1" Type="http://schemas.openxmlformats.org/officeDocument/2006/relationships/hyperlink" Target="https://drive.google.com/open?id=1ZzeFHnIsHq8aSk4rq5_6gn0IQcgt_bbM" TargetMode="External"/><Relationship Id="rId2" Type="http://schemas.openxmlformats.org/officeDocument/2006/relationships/hyperlink" Target="https://drive.google.com/open?id=1UK27rueL8FJ69379rAIkWF64ijqn8UXL" TargetMode="External"/><Relationship Id="rId3" Type="http://schemas.openxmlformats.org/officeDocument/2006/relationships/hyperlink" Target="https://drive.google.com/open?id=1b14eXkw3Ggq26uRI8N-hm5_OMG8nCZBb" TargetMode="External"/><Relationship Id="rId4" Type="http://schemas.openxmlformats.org/officeDocument/2006/relationships/hyperlink" Target="https://drive.google.com/open?id=1n1gWPXrb-R0DKQmLsI0GPtMS5wl3s-G7" TargetMode="External"/><Relationship Id="rId9" Type="http://schemas.openxmlformats.org/officeDocument/2006/relationships/hyperlink" Target="https://drive.google.com/open?id=16VkS7RMGIAlBIh0zUndvwZXi2jsM-fxA" TargetMode="External"/><Relationship Id="rId5" Type="http://schemas.openxmlformats.org/officeDocument/2006/relationships/hyperlink" Target="https://drive.google.com/open?id=1qBbdW-_Juef4OsGowqRUgNZUQ6lgxWD7" TargetMode="External"/><Relationship Id="rId6" Type="http://schemas.openxmlformats.org/officeDocument/2006/relationships/hyperlink" Target="https://drive.google.com/open?id=1VaUBBwDwxRmpL9jmVvrM7IkyrQSG-hgF" TargetMode="External"/><Relationship Id="rId7" Type="http://schemas.openxmlformats.org/officeDocument/2006/relationships/hyperlink" Target="https://drive.google.com/open?id=1131p03QjeXDwPplcuafCV0vDQKYlQ7by" TargetMode="External"/><Relationship Id="rId8" Type="http://schemas.openxmlformats.org/officeDocument/2006/relationships/hyperlink" Target="https://drive.google.com/open?id=1R3PqkEPJVz-T84U7T-ce92w-G1VLtAr3" TargetMode="Externa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mCh9oQDVWkr6AoNzvvoeMILwtrh8G53r" TargetMode="External"/><Relationship Id="rId42" Type="http://schemas.openxmlformats.org/officeDocument/2006/relationships/hyperlink" Target="https://drive.google.com/open?id=1xdlkn1zYhxhUJNtq-h20xhIuD1Kz5Nz8" TargetMode="External"/><Relationship Id="rId41" Type="http://schemas.openxmlformats.org/officeDocument/2006/relationships/hyperlink" Target="https://drive.google.com/open?id=14EVHnfW2R5w3MJ9WwQbI0exQOO32boRE" TargetMode="External"/><Relationship Id="rId44" Type="http://schemas.openxmlformats.org/officeDocument/2006/relationships/hyperlink" Target="https://drive.google.com/open?id=1XbbI11Aq3E_unxl83rYfG5sEr1dZTCZW" TargetMode="External"/><Relationship Id="rId43" Type="http://schemas.openxmlformats.org/officeDocument/2006/relationships/hyperlink" Target="https://drive.google.com/open?id=1mrKBDbUYNXd7plgUR_rehIRHUrzbfWG9" TargetMode="External"/><Relationship Id="rId46" Type="http://schemas.openxmlformats.org/officeDocument/2006/relationships/hyperlink" Target="https://drive.google.com/open?id=1hj-Qk18Cs2D1By05EUh5yXUrkgNi9juT" TargetMode="External"/><Relationship Id="rId45" Type="http://schemas.openxmlformats.org/officeDocument/2006/relationships/hyperlink" Target="https://drive.google.com/open?id=1T3IwrZSCCLcHO-29OBDk2DEE-JfzG0aT" TargetMode="External"/><Relationship Id="rId48" Type="http://schemas.openxmlformats.org/officeDocument/2006/relationships/hyperlink" Target="https://drive.google.com/open?id=1AKKK_m0f1YZVvbR4dfCxSAc4cxxRyccz" TargetMode="External"/><Relationship Id="rId47" Type="http://schemas.openxmlformats.org/officeDocument/2006/relationships/hyperlink" Target="https://drive.google.com/open?id=1f4YjFj4QC-CuFAHSfU0FBQI_QVmHps1c" TargetMode="External"/><Relationship Id="rId49" Type="http://schemas.openxmlformats.org/officeDocument/2006/relationships/hyperlink" Target="https://drive.google.com/open?id=1U39D5gIZYALRLBODvDgTHjJw4WMHnKDH" TargetMode="External"/><Relationship Id="rId100" Type="http://schemas.openxmlformats.org/officeDocument/2006/relationships/drawing" Target="../drawings/drawing18.xml"/><Relationship Id="rId31" Type="http://schemas.openxmlformats.org/officeDocument/2006/relationships/hyperlink" Target="https://drive.google.com/open?id=1mRsk_1rMFzx3f9S7DUMpwJZd7fJuSyt0" TargetMode="External"/><Relationship Id="rId30" Type="http://schemas.openxmlformats.org/officeDocument/2006/relationships/hyperlink" Target="https://drive.google.com/open?id=1UJEVkWK3H3Yvx65nJgHdqcdd9qWxaNs5" TargetMode="External"/><Relationship Id="rId33" Type="http://schemas.openxmlformats.org/officeDocument/2006/relationships/hyperlink" Target="https://drive.google.com/open?id=1Gi7e3p8OE9In1OfIVOZ1T3-3iaBBjm-m" TargetMode="External"/><Relationship Id="rId32" Type="http://schemas.openxmlformats.org/officeDocument/2006/relationships/hyperlink" Target="https://drive.google.com/open?id=1JfTAJVLn8iam9G5LS7yQgWPneBac6hZL" TargetMode="External"/><Relationship Id="rId35" Type="http://schemas.openxmlformats.org/officeDocument/2006/relationships/hyperlink" Target="https://drive.google.com/open?id=1HthVWX3YafF9czqKrlLkptOCyrEvXNPx" TargetMode="External"/><Relationship Id="rId34" Type="http://schemas.openxmlformats.org/officeDocument/2006/relationships/hyperlink" Target="https://drive.google.com/open?id=1UBu6WFhnJkm2BWqtfJpc8oyYNlQqXz5P" TargetMode="External"/><Relationship Id="rId37" Type="http://schemas.openxmlformats.org/officeDocument/2006/relationships/hyperlink" Target="https://drive.google.com/open?id=1JCG4zDrDucDHSuZyavadFT49ELikMqTu" TargetMode="External"/><Relationship Id="rId36" Type="http://schemas.openxmlformats.org/officeDocument/2006/relationships/hyperlink" Target="https://drive.google.com/open?id=1dPOHnIMBa7IJ_pvumWkMl2GiNmzc1LVY" TargetMode="External"/><Relationship Id="rId39" Type="http://schemas.openxmlformats.org/officeDocument/2006/relationships/hyperlink" Target="https://drive.google.com/open?id=13ZvxOPAyDMm5cBJWSatzRGRl7HvHF4i8" TargetMode="External"/><Relationship Id="rId38" Type="http://schemas.openxmlformats.org/officeDocument/2006/relationships/hyperlink" Target="https://drive.google.com/open?id=16aeWhFNNJmeU77u8KRR-i-a2lT8gizYc" TargetMode="External"/><Relationship Id="rId20" Type="http://schemas.openxmlformats.org/officeDocument/2006/relationships/hyperlink" Target="https://drive.google.com/open?id=1Qee_8ZWBynZmEF2x3SVI8dUuo9U3Cxua" TargetMode="External"/><Relationship Id="rId22" Type="http://schemas.openxmlformats.org/officeDocument/2006/relationships/hyperlink" Target="https://drive.google.com/open?id=1e0QpCDLo2-R1Jkt_6ncFa98H4YdqCI4h" TargetMode="External"/><Relationship Id="rId21" Type="http://schemas.openxmlformats.org/officeDocument/2006/relationships/hyperlink" Target="https://drive.google.com/open?id=19s-IylmeYA7vjOI2SYGKrWv9TWuOgBuW" TargetMode="External"/><Relationship Id="rId24" Type="http://schemas.openxmlformats.org/officeDocument/2006/relationships/hyperlink" Target="https://drive.google.com/open?id=1uqMTyMvdWZGMg0JxjFarNFLc2U1k345P" TargetMode="External"/><Relationship Id="rId23" Type="http://schemas.openxmlformats.org/officeDocument/2006/relationships/hyperlink" Target="https://drive.google.com/open?id=1hwwsy-Jyqf4VRXCFAJMW3urh9WhjcEfZ" TargetMode="External"/><Relationship Id="rId26" Type="http://schemas.openxmlformats.org/officeDocument/2006/relationships/hyperlink" Target="https://drive.google.com/open?id=1MYh6fa2NeTO2gIi8qxVnJ8CV70Kj50D4" TargetMode="External"/><Relationship Id="rId25" Type="http://schemas.openxmlformats.org/officeDocument/2006/relationships/hyperlink" Target="https://drive.google.com/open?id=1UIZZ6wTuDS33zuGzvAivyUn2ToA7krRj" TargetMode="External"/><Relationship Id="rId28" Type="http://schemas.openxmlformats.org/officeDocument/2006/relationships/hyperlink" Target="https://drive.google.com/open?id=1njV3JNM_hmKgJmoKE1tBnYY2fNSr1Nmj" TargetMode="External"/><Relationship Id="rId27" Type="http://schemas.openxmlformats.org/officeDocument/2006/relationships/hyperlink" Target="https://drive.google.com/open?id=1csURfz2nVwJSxAQDRwVwH1Z1GkiJSGdg" TargetMode="External"/><Relationship Id="rId29" Type="http://schemas.openxmlformats.org/officeDocument/2006/relationships/hyperlink" Target="https://drive.google.com/open?id=1HphdKY-t6yylB82akEs9vVP-xeQL7UWk" TargetMode="External"/><Relationship Id="rId95" Type="http://schemas.openxmlformats.org/officeDocument/2006/relationships/hyperlink" Target="https://drive.google.com/open?id=1JKdLy9QTm0EpHRS7CxaZzeHexH4uRUj5" TargetMode="External"/><Relationship Id="rId94" Type="http://schemas.openxmlformats.org/officeDocument/2006/relationships/hyperlink" Target="https://drive.google.com/open?id=16Cqvl0GWNWaYKiINdSqi3uLc0LIsDBFI" TargetMode="External"/><Relationship Id="rId97" Type="http://schemas.openxmlformats.org/officeDocument/2006/relationships/hyperlink" Target="https://drive.google.com/open?id=1p533oC_UCbmtVpE-KxUhovOG6pom_fdp" TargetMode="External"/><Relationship Id="rId96" Type="http://schemas.openxmlformats.org/officeDocument/2006/relationships/hyperlink" Target="https://drive.google.com/open?id=1rksUmBUzEWxdWCTA_vyfjovGpTN2moQC" TargetMode="External"/><Relationship Id="rId11" Type="http://schemas.openxmlformats.org/officeDocument/2006/relationships/hyperlink" Target="https://drive.google.com/open?id=1pksG5-auz_OCyHkI_vBevZv84lg8nym7" TargetMode="External"/><Relationship Id="rId99" Type="http://schemas.openxmlformats.org/officeDocument/2006/relationships/hyperlink" Target="https://drive.google.com/open?id=1tPe0OePM7BZby4P512AiSEefk8XPPPl0" TargetMode="External"/><Relationship Id="rId10" Type="http://schemas.openxmlformats.org/officeDocument/2006/relationships/hyperlink" Target="https://drive.google.com/open?id=14T9I2S7lE3AgzNxIMfuzCsBiw3W8pAFk" TargetMode="External"/><Relationship Id="rId98" Type="http://schemas.openxmlformats.org/officeDocument/2006/relationships/hyperlink" Target="https://drive.google.com/open?id=1dhzGfn02WnLKFqBUW6sQUrPYyemWHnCS" TargetMode="External"/><Relationship Id="rId13" Type="http://schemas.openxmlformats.org/officeDocument/2006/relationships/hyperlink" Target="https://drive.google.com/open?id=1m0Rph0emJ85w80VzP_hMn4Im_G1LURHq" TargetMode="External"/><Relationship Id="rId12" Type="http://schemas.openxmlformats.org/officeDocument/2006/relationships/hyperlink" Target="https://drive.google.com/open?id=1-ELGJ3s54Ovc4DaJvqpp0l6so4HV17A7" TargetMode="External"/><Relationship Id="rId91" Type="http://schemas.openxmlformats.org/officeDocument/2006/relationships/hyperlink" Target="https://drive.google.com/open?id=1FN0X7Cxqyn9dl6_ZEPRRVRDLC1PfIKtv" TargetMode="External"/><Relationship Id="rId90" Type="http://schemas.openxmlformats.org/officeDocument/2006/relationships/hyperlink" Target="https://drive.google.com/open?id=1gmLEWx_Li1lCgHyGMoEoTzCq9gvLZyG9" TargetMode="External"/><Relationship Id="rId93" Type="http://schemas.openxmlformats.org/officeDocument/2006/relationships/hyperlink" Target="https://drive.google.com/open?id=1b7pclbSdmxfcFoPW2w8WqKoa3-ZivgPy" TargetMode="External"/><Relationship Id="rId92" Type="http://schemas.openxmlformats.org/officeDocument/2006/relationships/hyperlink" Target="https://drive.google.com/open?id=1D6rqmtYXkh8ARIX-Or9F7rSH7ja1F6op" TargetMode="External"/><Relationship Id="rId15" Type="http://schemas.openxmlformats.org/officeDocument/2006/relationships/hyperlink" Target="https://drive.google.com/open?id=1ERz-927_5N4f1LbY7eeXXzedVMV6cEle" TargetMode="External"/><Relationship Id="rId14" Type="http://schemas.openxmlformats.org/officeDocument/2006/relationships/hyperlink" Target="https://drive.google.com/open?id=1wqohn5UDHtG18VqgsgmLgrbamGGUrGim" TargetMode="External"/><Relationship Id="rId17" Type="http://schemas.openxmlformats.org/officeDocument/2006/relationships/hyperlink" Target="https://drive.google.com/open?id=1UkNJYSyDA3hQiW0JuCdqkKRcgAnUpeav" TargetMode="External"/><Relationship Id="rId16" Type="http://schemas.openxmlformats.org/officeDocument/2006/relationships/hyperlink" Target="https://drive.google.com/open?id=1zg6S5TI6b0By1LfUuVjjaKUfTBGtBxSM" TargetMode="External"/><Relationship Id="rId19" Type="http://schemas.openxmlformats.org/officeDocument/2006/relationships/hyperlink" Target="https://drive.google.com/open?id=1N-0pCE1PKkZuFjUE0slXQzO-33L_u6lF" TargetMode="External"/><Relationship Id="rId18" Type="http://schemas.openxmlformats.org/officeDocument/2006/relationships/hyperlink" Target="https://drive.google.com/open?id=1JlbX4bqYU8o99a53CITUj6kwjJirmHhD" TargetMode="External"/><Relationship Id="rId84" Type="http://schemas.openxmlformats.org/officeDocument/2006/relationships/hyperlink" Target="https://drive.google.com/open?id=1q3pYPFwsCfQWyuuMYzJmJw71J7g49ybu" TargetMode="External"/><Relationship Id="rId83" Type="http://schemas.openxmlformats.org/officeDocument/2006/relationships/hyperlink" Target="https://drive.google.com/open?id=1THaekSVzY_DQZDH0mLwYVUNlr6sSsgiR" TargetMode="External"/><Relationship Id="rId86" Type="http://schemas.openxmlformats.org/officeDocument/2006/relationships/hyperlink" Target="https://drive.google.com/open?id=1YwMHwNcqewFv0jrqgCBbXjfG0vr1HUp7" TargetMode="External"/><Relationship Id="rId85" Type="http://schemas.openxmlformats.org/officeDocument/2006/relationships/hyperlink" Target="https://drive.google.com/open?id=1TAvBLnQaw0jbwJTXrtDZTBi9FolLT9Nm" TargetMode="External"/><Relationship Id="rId88" Type="http://schemas.openxmlformats.org/officeDocument/2006/relationships/hyperlink" Target="https://drive.google.com/open?id=19TOdACZRz-sHccyjuHZbHEXEdLiBp62x" TargetMode="External"/><Relationship Id="rId87" Type="http://schemas.openxmlformats.org/officeDocument/2006/relationships/hyperlink" Target="https://drive.google.com/open?id=1f0ND2SZTYKd_BrQ90hRx1F9MWaZVC5Ge" TargetMode="External"/><Relationship Id="rId89" Type="http://schemas.openxmlformats.org/officeDocument/2006/relationships/hyperlink" Target="https://drive.google.com/open?id=1rDQB6ReiqGFT1EYsFKq1X6rsK84EXZiN" TargetMode="External"/><Relationship Id="rId80" Type="http://schemas.openxmlformats.org/officeDocument/2006/relationships/hyperlink" Target="https://drive.google.com/open?id=1SNnFVwirDhf74bKzkgr9oIFAf6g-vnm3" TargetMode="External"/><Relationship Id="rId82" Type="http://schemas.openxmlformats.org/officeDocument/2006/relationships/hyperlink" Target="https://drive.google.com/open?id=1Wx7j_ItKwW7eN5bMtsObKEgHKUpuRQH2" TargetMode="External"/><Relationship Id="rId81" Type="http://schemas.openxmlformats.org/officeDocument/2006/relationships/hyperlink" Target="https://drive.google.com/open?id=1UUu7QC6Tg1Y36QBRk4DjThVstSufxk7l" TargetMode="External"/><Relationship Id="rId1" Type="http://schemas.openxmlformats.org/officeDocument/2006/relationships/hyperlink" Target="https://drive.google.com/open?id=1Pt0M_SrHF17KIlshvBhbP7FbjZ3gIg9f" TargetMode="External"/><Relationship Id="rId2" Type="http://schemas.openxmlformats.org/officeDocument/2006/relationships/hyperlink" Target="https://drive.google.com/open?id=1sF-TVeACHcOODkhkK5ENWquKUeWVdS-X" TargetMode="External"/><Relationship Id="rId3" Type="http://schemas.openxmlformats.org/officeDocument/2006/relationships/hyperlink" Target="https://drive.google.com/open?id=1WnCCG9YIacAS1EFyIIOV5qw1llwCDUL3" TargetMode="External"/><Relationship Id="rId4" Type="http://schemas.openxmlformats.org/officeDocument/2006/relationships/hyperlink" Target="https://drive.google.com/open?id=1MIkdcHw76MnG7CH2l9p2n5cgFgha08nO" TargetMode="External"/><Relationship Id="rId9" Type="http://schemas.openxmlformats.org/officeDocument/2006/relationships/hyperlink" Target="https://drive.google.com/open?id=176eTKKFDbaWv2piG3C-Qh78mPux8etRQ" TargetMode="External"/><Relationship Id="rId5" Type="http://schemas.openxmlformats.org/officeDocument/2006/relationships/hyperlink" Target="https://drive.google.com/open?id=1XQNf2SibgXHfFmYCijDZakO_630HYy3U" TargetMode="External"/><Relationship Id="rId6" Type="http://schemas.openxmlformats.org/officeDocument/2006/relationships/hyperlink" Target="https://drive.google.com/open?id=1NlBw2tBxMSssilqWa_VcXPX665rkvpDG" TargetMode="External"/><Relationship Id="rId7" Type="http://schemas.openxmlformats.org/officeDocument/2006/relationships/hyperlink" Target="https://drive.google.com/open?id=11-UeCu5MItk9ilnUHGNuwq0c_mZ2gKx5" TargetMode="External"/><Relationship Id="rId8" Type="http://schemas.openxmlformats.org/officeDocument/2006/relationships/hyperlink" Target="https://drive.google.com/open?id=196rc58NyO2SZT2F-xR5sFBdwFpH-LWPx" TargetMode="External"/><Relationship Id="rId73" Type="http://schemas.openxmlformats.org/officeDocument/2006/relationships/hyperlink" Target="https://drive.google.com/open?id=1757fHYGQ4YhLefDckEIJpQOk8uTvXBZQ" TargetMode="External"/><Relationship Id="rId72" Type="http://schemas.openxmlformats.org/officeDocument/2006/relationships/hyperlink" Target="https://drive.google.com/open?id=1Te6mTRT94F4K-3UHXmh_dUP-XKDloqOS" TargetMode="External"/><Relationship Id="rId75" Type="http://schemas.openxmlformats.org/officeDocument/2006/relationships/hyperlink" Target="https://drive.google.com/open?id=1FyIQkl60LVeCwfz8OmwvAr9NYZuym7fT" TargetMode="External"/><Relationship Id="rId74" Type="http://schemas.openxmlformats.org/officeDocument/2006/relationships/hyperlink" Target="https://drive.google.com/open?id=1cgTrC48f7iwUnTzfH51vem7z3APr7SAO" TargetMode="External"/><Relationship Id="rId77" Type="http://schemas.openxmlformats.org/officeDocument/2006/relationships/hyperlink" Target="https://drive.google.com/open?id=1bRErqFi768oz0UOx-Z0eB5Xjst1YW7KC" TargetMode="External"/><Relationship Id="rId76" Type="http://schemas.openxmlformats.org/officeDocument/2006/relationships/hyperlink" Target="https://drive.google.com/open?id=1_vHigXx_pbtU3taVKsEuQwXFQCGtRKfS" TargetMode="External"/><Relationship Id="rId79" Type="http://schemas.openxmlformats.org/officeDocument/2006/relationships/hyperlink" Target="https://drive.google.com/open?id=1xIFVnAiaUZ6i1sA5_JGOAc_jM38tVHRr" TargetMode="External"/><Relationship Id="rId78" Type="http://schemas.openxmlformats.org/officeDocument/2006/relationships/hyperlink" Target="https://drive.google.com/open?id=1ffG_tJDtNe4qytIZj1Ff4Ui5hFDOCvsj" TargetMode="External"/><Relationship Id="rId71" Type="http://schemas.openxmlformats.org/officeDocument/2006/relationships/hyperlink" Target="https://drive.google.com/open?id=1v9IYI2lo2DRwHnNRgtHwL82MdGfIZthi" TargetMode="External"/><Relationship Id="rId70" Type="http://schemas.openxmlformats.org/officeDocument/2006/relationships/hyperlink" Target="https://drive.google.com/open?id=1xsZS_-gZyu_oyDMrLedxb3ALz3C7VLtf" TargetMode="External"/><Relationship Id="rId62" Type="http://schemas.openxmlformats.org/officeDocument/2006/relationships/hyperlink" Target="https://drive.google.com/open?id=1jdTqoXZVGDwR6C4sWr87u9kSLY954_44" TargetMode="External"/><Relationship Id="rId61" Type="http://schemas.openxmlformats.org/officeDocument/2006/relationships/hyperlink" Target="https://drive.google.com/open?id=1rJOJcUmxXoREuZ3TbrxWDcMiZ8hr0VLz" TargetMode="External"/><Relationship Id="rId64" Type="http://schemas.openxmlformats.org/officeDocument/2006/relationships/hyperlink" Target="https://drive.google.com/open?id=1vLKe5yKkZMVXlhDwL7N0YPk8509aAmKz" TargetMode="External"/><Relationship Id="rId63" Type="http://schemas.openxmlformats.org/officeDocument/2006/relationships/hyperlink" Target="https://drive.google.com/open?id=1eXCp304C7TTNMKZoC68rN123NHX-bIaA" TargetMode="External"/><Relationship Id="rId66" Type="http://schemas.openxmlformats.org/officeDocument/2006/relationships/hyperlink" Target="https://drive.google.com/open?id=1jLqbPf7KD5qqdKZN_iDcNkx7GHSnk-Bc" TargetMode="External"/><Relationship Id="rId65" Type="http://schemas.openxmlformats.org/officeDocument/2006/relationships/hyperlink" Target="https://drive.google.com/open?id=1FxAHoVUjefsW25u7htXGRGxyE-g3fZrf" TargetMode="External"/><Relationship Id="rId68" Type="http://schemas.openxmlformats.org/officeDocument/2006/relationships/hyperlink" Target="https://drive.google.com/open?id=16yGv4cdnHA6dz1u1sZzvvkB0Te2gjMc8" TargetMode="External"/><Relationship Id="rId67" Type="http://schemas.openxmlformats.org/officeDocument/2006/relationships/hyperlink" Target="https://drive.google.com/open?id=1ZA-v6Nd9CLyPUAFaY_pzEb9jLsypa7jR" TargetMode="External"/><Relationship Id="rId60" Type="http://schemas.openxmlformats.org/officeDocument/2006/relationships/hyperlink" Target="https://drive.google.com/open?id=1MPNnBL-09dT4b8-QMPXeyvWCpo5bsC6Q" TargetMode="External"/><Relationship Id="rId69" Type="http://schemas.openxmlformats.org/officeDocument/2006/relationships/hyperlink" Target="https://drive.google.com/open?id=12UV0gDlK-ymgz49BWLWL_lsTRjtFazK6" TargetMode="External"/><Relationship Id="rId51" Type="http://schemas.openxmlformats.org/officeDocument/2006/relationships/hyperlink" Target="https://drive.google.com/open?id=1tsLCT1s4YYi3CyNqxeJ9NIDGi-hd4fbc" TargetMode="External"/><Relationship Id="rId50" Type="http://schemas.openxmlformats.org/officeDocument/2006/relationships/hyperlink" Target="https://drive.google.com/open?id=1pwZIUtVfnnA02235IbBQi66iYBAK8xD5" TargetMode="External"/><Relationship Id="rId53" Type="http://schemas.openxmlformats.org/officeDocument/2006/relationships/hyperlink" Target="https://drive.google.com/open?id=16TAU9GtX2qrjzer1vXrn87Wm9y8bMXTe" TargetMode="External"/><Relationship Id="rId52" Type="http://schemas.openxmlformats.org/officeDocument/2006/relationships/hyperlink" Target="https://drive.google.com/open?id=1rrdpmhcf8SWkWfw868nBjnbSCtrIgo6e" TargetMode="External"/><Relationship Id="rId55" Type="http://schemas.openxmlformats.org/officeDocument/2006/relationships/hyperlink" Target="https://drive.google.com/open?id=1ahToE804B9JWpe2lp0UnpcK7BlO9A5Jo" TargetMode="External"/><Relationship Id="rId54" Type="http://schemas.openxmlformats.org/officeDocument/2006/relationships/hyperlink" Target="https://drive.google.com/open?id=1AUmt7kC0wm5bjHqhD7QHUsF3VccH8wIS" TargetMode="External"/><Relationship Id="rId57" Type="http://schemas.openxmlformats.org/officeDocument/2006/relationships/hyperlink" Target="https://drive.google.com/open?id=1BxxBFMKYFA5_7fIMQUl6gDV9MzVmt5Ud" TargetMode="External"/><Relationship Id="rId56" Type="http://schemas.openxmlformats.org/officeDocument/2006/relationships/hyperlink" Target="https://drive.google.com/open?id=14rcchOPn6H4pkD1PxfcWHFZloZpdHkGI" TargetMode="External"/><Relationship Id="rId59" Type="http://schemas.openxmlformats.org/officeDocument/2006/relationships/hyperlink" Target="https://drive.google.com/open?id=1gW2ekASnBZqloaBRYZLmKobIv3xweOvb" TargetMode="External"/><Relationship Id="rId58" Type="http://schemas.openxmlformats.org/officeDocument/2006/relationships/hyperlink" Target="https://drive.google.com/open?id=1EecCldgXYAXjqNhKJ-Gs25WUWpNiHDnw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5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6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7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</cols>
  <sheetData>
    <row r="1">
      <c r="A1" s="1" t="s">
        <v>0</v>
      </c>
      <c r="B1" s="2"/>
      <c r="C1" s="3" t="s">
        <v>1</v>
      </c>
    </row>
    <row r="2">
      <c r="A2" s="1" t="s">
        <v>2</v>
      </c>
      <c r="B2" s="2"/>
      <c r="C2" s="3" t="s">
        <v>3</v>
      </c>
    </row>
    <row r="3">
      <c r="A3" s="1" t="s">
        <v>4</v>
      </c>
      <c r="B3" s="2"/>
      <c r="C3" s="3" t="s">
        <v>3</v>
      </c>
    </row>
    <row r="4">
      <c r="A4" s="1" t="s">
        <v>5</v>
      </c>
      <c r="B4" s="2"/>
      <c r="C4" s="3" t="s">
        <v>6</v>
      </c>
    </row>
    <row r="5">
      <c r="A5" s="1" t="s">
        <v>7</v>
      </c>
      <c r="B5" s="2"/>
      <c r="C5" s="3" t="s">
        <v>8</v>
      </c>
    </row>
    <row r="6" ht="187.5" customHeight="1">
      <c r="A6" s="1" t="s">
        <v>9</v>
      </c>
      <c r="B6" s="2"/>
      <c r="C6" s="3" t="s">
        <v>8</v>
      </c>
    </row>
    <row r="7">
      <c r="A7" s="1" t="s">
        <v>10</v>
      </c>
      <c r="B7" s="2"/>
      <c r="C7" s="3" t="s">
        <v>11</v>
      </c>
    </row>
    <row r="8">
      <c r="A8" s="1" t="s">
        <v>12</v>
      </c>
      <c r="B8" s="4" t="s">
        <v>13</v>
      </c>
    </row>
    <row r="9">
      <c r="B9" s="4" t="s">
        <v>14</v>
      </c>
    </row>
    <row r="10">
      <c r="B10" s="4" t="s">
        <v>15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30.43"/>
    <col customWidth="1" min="3" max="5" width="21.57"/>
    <col customWidth="1" min="6" max="6" width="39.14"/>
    <col customWidth="1" min="7" max="7" width="54.43"/>
    <col customWidth="1" min="8" max="8" width="21.0"/>
    <col customWidth="1" min="9" max="9" width="34.86"/>
    <col customWidth="1" min="10" max="10" width="45.43"/>
    <col customWidth="1" min="11" max="11" width="104.0"/>
    <col customWidth="1" min="12" max="12" width="23.29"/>
    <col customWidth="1" min="13" max="16" width="21.57"/>
    <col customWidth="1" min="17" max="17" width="46.86"/>
    <col customWidth="1" min="18" max="18" width="25.29"/>
    <col customWidth="1" min="19" max="19" width="93.29"/>
    <col customWidth="1" min="20" max="20" width="102.14"/>
    <col customWidth="1" min="21" max="21" width="110.43"/>
    <col customWidth="1" min="22" max="22" width="70.86"/>
    <col customWidth="1" min="23" max="23" width="77.0"/>
    <col customWidth="1" min="24" max="24" width="115.14"/>
    <col customWidth="1" min="25" max="25" width="117.14"/>
    <col customWidth="1" min="26" max="26" width="44.71"/>
    <col customWidth="1" min="27" max="27" width="18.86"/>
    <col customWidth="1" min="28" max="28" width="46.71"/>
    <col customWidth="1" min="29" max="29" width="51.0"/>
    <col customWidth="1" min="30" max="30" width="58.57"/>
    <col customWidth="1" min="31" max="31" width="66.29"/>
    <col customWidth="1" min="32" max="32" width="98.14"/>
    <col customWidth="1" min="33" max="33" width="121.14"/>
    <col customWidth="1" min="34" max="34" width="115.14"/>
    <col customWidth="1" min="35" max="35" width="75.0"/>
    <col customWidth="1" min="36" max="36" width="81.71"/>
    <col customWidth="1" min="37" max="37" width="119.86"/>
    <col customWidth="1" min="38" max="38" width="121.86"/>
    <col customWidth="1" min="39" max="39" width="66.14"/>
    <col customWidth="1" min="40" max="40" width="75.29"/>
    <col customWidth="1" min="41" max="41" width="28.14"/>
    <col customWidth="1" min="42" max="42" width="21.57"/>
    <col customWidth="1" min="43" max="43" width="34.57"/>
    <col customWidth="1" min="44" max="44" width="25.57"/>
    <col customWidth="1" min="45" max="45" width="21.57"/>
    <col customWidth="1" min="46" max="48" width="33.43"/>
  </cols>
  <sheetData>
    <row r="1" ht="17.25" customHeight="1">
      <c r="A1" s="12" t="s">
        <v>71</v>
      </c>
      <c r="B1" s="12" t="s">
        <v>72</v>
      </c>
      <c r="C1" s="12" t="s">
        <v>73</v>
      </c>
      <c r="D1" s="12" t="s">
        <v>74</v>
      </c>
      <c r="E1" s="12" t="s">
        <v>75</v>
      </c>
      <c r="F1" s="12" t="s">
        <v>76</v>
      </c>
      <c r="G1" s="12" t="s">
        <v>77</v>
      </c>
      <c r="H1" s="12" t="s">
        <v>78</v>
      </c>
      <c r="I1" s="12" t="s">
        <v>79</v>
      </c>
      <c r="J1" s="12" t="s">
        <v>80</v>
      </c>
      <c r="K1" s="12" t="s">
        <v>81</v>
      </c>
      <c r="L1" s="12" t="s">
        <v>82</v>
      </c>
      <c r="M1" s="12" t="s">
        <v>83</v>
      </c>
      <c r="N1" s="12" t="s">
        <v>84</v>
      </c>
      <c r="O1" s="12" t="s">
        <v>83</v>
      </c>
      <c r="P1" s="12" t="s">
        <v>84</v>
      </c>
      <c r="Q1" s="12" t="s">
        <v>85</v>
      </c>
      <c r="R1" s="12" t="s">
        <v>86</v>
      </c>
      <c r="S1" s="12" t="s">
        <v>87</v>
      </c>
      <c r="T1" s="12" t="s">
        <v>88</v>
      </c>
      <c r="U1" s="12" t="s">
        <v>89</v>
      </c>
      <c r="V1" s="12" t="s">
        <v>90</v>
      </c>
      <c r="W1" s="12" t="s">
        <v>91</v>
      </c>
      <c r="X1" s="12" t="s">
        <v>92</v>
      </c>
      <c r="Y1" s="12" t="s">
        <v>93</v>
      </c>
      <c r="Z1" s="12" t="s">
        <v>94</v>
      </c>
      <c r="AA1" s="12" t="s">
        <v>95</v>
      </c>
      <c r="AB1" s="12" t="s">
        <v>96</v>
      </c>
      <c r="AC1" s="12" t="s">
        <v>97</v>
      </c>
      <c r="AD1" s="12" t="s">
        <v>98</v>
      </c>
      <c r="AE1" s="12" t="s">
        <v>99</v>
      </c>
      <c r="AF1" s="12" t="s">
        <v>100</v>
      </c>
      <c r="AG1" s="12" t="s">
        <v>101</v>
      </c>
      <c r="AH1" s="12" t="s">
        <v>102</v>
      </c>
      <c r="AI1" s="12" t="s">
        <v>103</v>
      </c>
      <c r="AJ1" s="12" t="s">
        <v>104</v>
      </c>
      <c r="AK1" s="12" t="s">
        <v>105</v>
      </c>
      <c r="AL1" s="12" t="s">
        <v>106</v>
      </c>
      <c r="AM1" s="12" t="s">
        <v>107</v>
      </c>
      <c r="AN1" s="5" t="s">
        <v>108</v>
      </c>
      <c r="AO1" s="4" t="s">
        <v>109</v>
      </c>
      <c r="AP1" s="4" t="s">
        <v>110</v>
      </c>
      <c r="AQ1" s="13" t="s">
        <v>111</v>
      </c>
      <c r="AR1" s="13" t="s">
        <v>112</v>
      </c>
      <c r="AS1" s="14" t="s">
        <v>113</v>
      </c>
      <c r="AT1" s="14" t="s">
        <v>114</v>
      </c>
      <c r="AU1" s="14" t="s">
        <v>115</v>
      </c>
      <c r="AV1" s="15" t="s">
        <v>116</v>
      </c>
    </row>
    <row r="2">
      <c r="A2" s="16">
        <v>44270.50554439815</v>
      </c>
      <c r="B2" s="4">
        <v>3.00675645E8</v>
      </c>
      <c r="C2" s="4" t="s">
        <v>117</v>
      </c>
      <c r="D2" s="4" t="s">
        <v>118</v>
      </c>
      <c r="E2" s="4" t="s">
        <v>119</v>
      </c>
      <c r="F2" s="4" t="s">
        <v>120</v>
      </c>
      <c r="G2" s="4" t="s">
        <v>121</v>
      </c>
      <c r="H2" s="4" t="s">
        <v>122</v>
      </c>
      <c r="I2" s="4" t="s">
        <v>123</v>
      </c>
      <c r="J2" s="4" t="s">
        <v>124</v>
      </c>
      <c r="K2" s="4" t="s">
        <v>125</v>
      </c>
      <c r="L2" s="4" t="s">
        <v>126</v>
      </c>
      <c r="M2" s="17">
        <v>44273.0</v>
      </c>
      <c r="N2" s="17">
        <v>44323.0</v>
      </c>
      <c r="O2" s="12"/>
      <c r="P2" s="12"/>
      <c r="Q2" s="12"/>
      <c r="R2" s="17">
        <v>44281.0</v>
      </c>
      <c r="S2" s="4" t="s">
        <v>125</v>
      </c>
      <c r="T2" s="4" t="s">
        <v>125</v>
      </c>
      <c r="U2" s="4" t="s">
        <v>125</v>
      </c>
      <c r="V2" s="4" t="s">
        <v>125</v>
      </c>
      <c r="W2" s="4" t="s">
        <v>125</v>
      </c>
      <c r="X2" s="4" t="s">
        <v>125</v>
      </c>
      <c r="Y2" s="4" t="s">
        <v>125</v>
      </c>
      <c r="Z2" s="4" t="s">
        <v>125</v>
      </c>
      <c r="AA2" s="4">
        <v>69.0</v>
      </c>
      <c r="AB2" s="4" t="s">
        <v>127</v>
      </c>
      <c r="AC2" s="12"/>
      <c r="AD2" s="12"/>
      <c r="AE2" s="18" t="s">
        <v>128</v>
      </c>
      <c r="AF2" s="18" t="s">
        <v>129</v>
      </c>
      <c r="AG2" s="18" t="s">
        <v>130</v>
      </c>
      <c r="AH2" s="18" t="s">
        <v>131</v>
      </c>
      <c r="AI2" s="18" t="s">
        <v>132</v>
      </c>
      <c r="AJ2" s="18" t="s">
        <v>133</v>
      </c>
      <c r="AK2" s="18" t="s">
        <v>134</v>
      </c>
      <c r="AL2" s="18" t="s">
        <v>135</v>
      </c>
      <c r="AM2" s="18" t="s">
        <v>136</v>
      </c>
      <c r="AN2" s="19" t="s">
        <v>137</v>
      </c>
      <c r="AO2" s="4" t="s">
        <v>138</v>
      </c>
      <c r="AP2" s="12" t="str">
        <f t="shared" ref="AP2:AP15" si="1">indirect(address((MATCH((Vlookup(AA2, $AA$2:AA2115, 1, FALSE)), AQ:AQ, 0)), 44))</f>
        <v>LAB1</v>
      </c>
      <c r="AQ2" s="13">
        <v>69.0</v>
      </c>
      <c r="AR2" s="13" t="s">
        <v>139</v>
      </c>
      <c r="AS2" s="14">
        <v>20.0</v>
      </c>
      <c r="AT2" s="14">
        <f t="shared" ref="AT2:AT13" si="2">COUNTIF(AP:AP,AR2)</f>
        <v>3</v>
      </c>
      <c r="AU2" s="14">
        <f t="shared" ref="AU2:AU13" si="3">(AS2)-AT2</f>
        <v>17</v>
      </c>
      <c r="AV2" s="20"/>
    </row>
    <row r="3">
      <c r="A3" s="16">
        <v>44270.50589407407</v>
      </c>
      <c r="B3" s="4">
        <v>3092347.0</v>
      </c>
      <c r="C3" s="4" t="s">
        <v>140</v>
      </c>
      <c r="D3" s="4" t="s">
        <v>141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124</v>
      </c>
      <c r="K3" s="4" t="s">
        <v>147</v>
      </c>
      <c r="L3" s="4" t="s">
        <v>126</v>
      </c>
      <c r="M3" s="17">
        <v>43712.0</v>
      </c>
      <c r="N3" s="17">
        <v>45046.0</v>
      </c>
      <c r="O3" s="12"/>
      <c r="P3" s="12"/>
      <c r="Q3" s="12"/>
      <c r="R3" s="17">
        <v>44272.0</v>
      </c>
      <c r="S3" s="4" t="s">
        <v>125</v>
      </c>
      <c r="T3" s="4" t="s">
        <v>125</v>
      </c>
      <c r="U3" s="4" t="s">
        <v>125</v>
      </c>
      <c r="V3" s="4" t="s">
        <v>125</v>
      </c>
      <c r="W3" s="4" t="s">
        <v>125</v>
      </c>
      <c r="X3" s="4" t="s">
        <v>125</v>
      </c>
      <c r="Y3" s="4" t="s">
        <v>125</v>
      </c>
      <c r="Z3" s="4" t="s">
        <v>125</v>
      </c>
      <c r="AA3" s="4">
        <v>69.0</v>
      </c>
      <c r="AB3" s="4" t="s">
        <v>127</v>
      </c>
      <c r="AC3" s="12"/>
      <c r="AD3" s="12"/>
      <c r="AE3" s="18" t="s">
        <v>148</v>
      </c>
      <c r="AF3" s="18" t="s">
        <v>149</v>
      </c>
      <c r="AG3" s="18" t="s">
        <v>150</v>
      </c>
      <c r="AH3" s="18" t="s">
        <v>151</v>
      </c>
      <c r="AI3" s="18" t="s">
        <v>152</v>
      </c>
      <c r="AJ3" s="18" t="s">
        <v>153</v>
      </c>
      <c r="AK3" s="18" t="s">
        <v>154</v>
      </c>
      <c r="AL3" s="18" t="s">
        <v>155</v>
      </c>
      <c r="AM3" s="18" t="s">
        <v>156</v>
      </c>
      <c r="AN3" s="19" t="s">
        <v>157</v>
      </c>
      <c r="AO3" s="4" t="s">
        <v>138</v>
      </c>
      <c r="AP3" s="12" t="str">
        <f t="shared" si="1"/>
        <v>LAB1</v>
      </c>
      <c r="AQ3" s="13" t="s">
        <v>158</v>
      </c>
      <c r="AR3" s="13" t="s">
        <v>159</v>
      </c>
      <c r="AS3" s="14">
        <v>20.0</v>
      </c>
      <c r="AT3" s="14">
        <f t="shared" si="2"/>
        <v>2</v>
      </c>
      <c r="AU3" s="14">
        <f t="shared" si="3"/>
        <v>18</v>
      </c>
      <c r="AV3" s="20"/>
    </row>
    <row r="4">
      <c r="A4" s="16">
        <v>44270.506471886576</v>
      </c>
      <c r="B4" s="4">
        <v>3.00119192E8</v>
      </c>
      <c r="C4" s="4" t="s">
        <v>160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  <c r="I4" s="4" t="s">
        <v>166</v>
      </c>
      <c r="J4" s="4" t="s">
        <v>167</v>
      </c>
      <c r="K4" s="4" t="s">
        <v>168</v>
      </c>
      <c r="L4" s="4" t="s">
        <v>126</v>
      </c>
      <c r="M4" s="17">
        <v>44256.0</v>
      </c>
      <c r="N4" s="17">
        <v>44278.0</v>
      </c>
      <c r="O4" s="12"/>
      <c r="P4" s="12"/>
      <c r="Q4" s="12"/>
      <c r="R4" s="17">
        <v>44285.0</v>
      </c>
      <c r="S4" s="4" t="s">
        <v>125</v>
      </c>
      <c r="T4" s="4" t="s">
        <v>125</v>
      </c>
      <c r="U4" s="4" t="s">
        <v>125</v>
      </c>
      <c r="V4" s="4" t="s">
        <v>125</v>
      </c>
      <c r="W4" s="4" t="s">
        <v>125</v>
      </c>
      <c r="X4" s="4" t="s">
        <v>125</v>
      </c>
      <c r="Y4" s="4" t="s">
        <v>125</v>
      </c>
      <c r="Z4" s="4" t="s">
        <v>125</v>
      </c>
      <c r="AA4" s="4">
        <v>69.0</v>
      </c>
      <c r="AB4" s="4" t="s">
        <v>169</v>
      </c>
      <c r="AC4" s="4">
        <v>432123.0</v>
      </c>
      <c r="AD4" s="4" t="s">
        <v>170</v>
      </c>
      <c r="AE4" s="18" t="s">
        <v>171</v>
      </c>
      <c r="AF4" s="18" t="s">
        <v>172</v>
      </c>
      <c r="AG4" s="18" t="s">
        <v>173</v>
      </c>
      <c r="AH4" s="18" t="s">
        <v>174</v>
      </c>
      <c r="AI4" s="18" t="s">
        <v>175</v>
      </c>
      <c r="AJ4" s="18" t="s">
        <v>176</v>
      </c>
      <c r="AK4" s="18" t="s">
        <v>177</v>
      </c>
      <c r="AL4" s="18" t="s">
        <v>178</v>
      </c>
      <c r="AM4" s="18" t="s">
        <v>179</v>
      </c>
      <c r="AN4" s="19" t="s">
        <v>180</v>
      </c>
      <c r="AO4" s="4" t="s">
        <v>138</v>
      </c>
      <c r="AP4" s="12" t="str">
        <f t="shared" si="1"/>
        <v>LAB1</v>
      </c>
      <c r="AQ4" s="13" t="s">
        <v>181</v>
      </c>
      <c r="AR4" s="13" t="s">
        <v>159</v>
      </c>
      <c r="AS4" s="14">
        <v>20.0</v>
      </c>
      <c r="AT4" s="14">
        <f t="shared" si="2"/>
        <v>2</v>
      </c>
      <c r="AU4" s="14">
        <f t="shared" si="3"/>
        <v>18</v>
      </c>
      <c r="AV4" s="20"/>
    </row>
    <row r="5">
      <c r="A5" s="16">
        <v>44270.51123579861</v>
      </c>
      <c r="B5" s="4">
        <v>1.23456789E8</v>
      </c>
      <c r="C5" s="4" t="s">
        <v>182</v>
      </c>
      <c r="D5" s="4" t="s">
        <v>183</v>
      </c>
      <c r="E5" s="4" t="s">
        <v>184</v>
      </c>
      <c r="F5" s="4" t="s">
        <v>185</v>
      </c>
      <c r="G5" s="4" t="s">
        <v>186</v>
      </c>
      <c r="H5" s="4" t="s">
        <v>187</v>
      </c>
      <c r="I5" s="4" t="s">
        <v>188</v>
      </c>
      <c r="J5" s="4" t="s">
        <v>167</v>
      </c>
      <c r="K5" s="4" t="s">
        <v>147</v>
      </c>
      <c r="L5" s="4" t="s">
        <v>189</v>
      </c>
      <c r="M5" s="12"/>
      <c r="N5" s="12"/>
      <c r="O5" s="17">
        <v>40790.0</v>
      </c>
      <c r="P5" s="17">
        <v>46873.0</v>
      </c>
      <c r="Q5" s="4" t="s">
        <v>190</v>
      </c>
      <c r="R5" s="17">
        <v>44275.0</v>
      </c>
      <c r="S5" s="4" t="s">
        <v>125</v>
      </c>
      <c r="T5" s="4" t="s">
        <v>125</v>
      </c>
      <c r="U5" s="4" t="s">
        <v>125</v>
      </c>
      <c r="V5" s="4" t="s">
        <v>125</v>
      </c>
      <c r="W5" s="4" t="s">
        <v>125</v>
      </c>
      <c r="X5" s="4" t="s">
        <v>125</v>
      </c>
      <c r="Y5" s="4" t="s">
        <v>125</v>
      </c>
      <c r="Z5" s="4" t="s">
        <v>125</v>
      </c>
      <c r="AA5" s="4" t="s">
        <v>191</v>
      </c>
      <c r="AB5" s="4" t="s">
        <v>127</v>
      </c>
      <c r="AC5" s="12"/>
      <c r="AD5" s="12"/>
      <c r="AE5" s="18" t="s">
        <v>192</v>
      </c>
      <c r="AF5" s="18" t="s">
        <v>193</v>
      </c>
      <c r="AG5" s="18" t="s">
        <v>194</v>
      </c>
      <c r="AH5" s="18" t="s">
        <v>195</v>
      </c>
      <c r="AI5" s="18" t="s">
        <v>196</v>
      </c>
      <c r="AJ5" s="18" t="s">
        <v>197</v>
      </c>
      <c r="AK5" s="18" t="s">
        <v>198</v>
      </c>
      <c r="AL5" s="18" t="s">
        <v>199</v>
      </c>
      <c r="AM5" s="18" t="s">
        <v>200</v>
      </c>
      <c r="AN5" s="19" t="s">
        <v>201</v>
      </c>
      <c r="AO5" s="4" t="s">
        <v>138</v>
      </c>
      <c r="AP5" s="12" t="str">
        <f t="shared" si="1"/>
        <v>LAB6</v>
      </c>
      <c r="AQ5" s="13" t="s">
        <v>202</v>
      </c>
      <c r="AR5" s="13" t="s">
        <v>203</v>
      </c>
      <c r="AS5" s="14">
        <v>20.0</v>
      </c>
      <c r="AT5" s="14">
        <f t="shared" si="2"/>
        <v>0</v>
      </c>
      <c r="AU5" s="14">
        <f t="shared" si="3"/>
        <v>20</v>
      </c>
      <c r="AV5" s="20"/>
    </row>
    <row r="6">
      <c r="A6" s="16">
        <v>44270.51163940973</v>
      </c>
      <c r="B6" s="4">
        <v>3.00112123E8</v>
      </c>
      <c r="C6" s="4" t="s">
        <v>204</v>
      </c>
      <c r="D6" s="4" t="s">
        <v>205</v>
      </c>
      <c r="E6" s="4" t="s">
        <v>206</v>
      </c>
      <c r="F6" s="4" t="s">
        <v>207</v>
      </c>
      <c r="G6" s="4" t="s">
        <v>208</v>
      </c>
      <c r="H6" s="4" t="s">
        <v>209</v>
      </c>
      <c r="I6" s="4" t="s">
        <v>166</v>
      </c>
      <c r="J6" s="4" t="s">
        <v>210</v>
      </c>
      <c r="K6" s="4" t="s">
        <v>125</v>
      </c>
      <c r="L6" s="4" t="s">
        <v>189</v>
      </c>
      <c r="M6" s="12"/>
      <c r="N6" s="12"/>
      <c r="O6" s="17">
        <v>44327.0</v>
      </c>
      <c r="P6" s="17">
        <v>44282.0</v>
      </c>
      <c r="Q6" s="4" t="s">
        <v>211</v>
      </c>
      <c r="R6" s="17">
        <v>44271.0</v>
      </c>
      <c r="S6" s="4" t="s">
        <v>125</v>
      </c>
      <c r="T6" s="4" t="s">
        <v>125</v>
      </c>
      <c r="U6" s="4" t="s">
        <v>125</v>
      </c>
      <c r="V6" s="4" t="s">
        <v>125</v>
      </c>
      <c r="W6" s="4" t="s">
        <v>125</v>
      </c>
      <c r="X6" s="4" t="s">
        <v>125</v>
      </c>
      <c r="Y6" s="4" t="s">
        <v>125</v>
      </c>
      <c r="Z6" s="4" t="s">
        <v>125</v>
      </c>
      <c r="AA6" s="4" t="s">
        <v>212</v>
      </c>
      <c r="AB6" s="4" t="s">
        <v>169</v>
      </c>
      <c r="AC6" s="4" t="s">
        <v>213</v>
      </c>
      <c r="AD6" s="4" t="s">
        <v>214</v>
      </c>
      <c r="AE6" s="18" t="s">
        <v>215</v>
      </c>
      <c r="AF6" s="18" t="s">
        <v>216</v>
      </c>
      <c r="AG6" s="18" t="s">
        <v>217</v>
      </c>
      <c r="AH6" s="18" t="s">
        <v>218</v>
      </c>
      <c r="AI6" s="18" t="s">
        <v>219</v>
      </c>
      <c r="AJ6" s="18" t="s">
        <v>220</v>
      </c>
      <c r="AK6" s="18" t="s">
        <v>221</v>
      </c>
      <c r="AL6" s="18" t="s">
        <v>222</v>
      </c>
      <c r="AM6" s="18" t="s">
        <v>223</v>
      </c>
      <c r="AN6" s="19" t="s">
        <v>224</v>
      </c>
      <c r="AO6" s="4" t="s">
        <v>225</v>
      </c>
      <c r="AP6" s="12" t="str">
        <f t="shared" si="1"/>
        <v>LAB7</v>
      </c>
      <c r="AQ6" s="13" t="s">
        <v>226</v>
      </c>
      <c r="AR6" s="13" t="s">
        <v>227</v>
      </c>
      <c r="AS6" s="14">
        <v>20.0</v>
      </c>
      <c r="AT6" s="14">
        <f t="shared" si="2"/>
        <v>1</v>
      </c>
      <c r="AU6" s="14">
        <f t="shared" si="3"/>
        <v>19</v>
      </c>
      <c r="AV6" s="20"/>
    </row>
    <row r="7">
      <c r="A7" s="16">
        <v>44270.51186587963</v>
      </c>
      <c r="B7" s="4">
        <v>3.00696969E8</v>
      </c>
      <c r="C7" s="4" t="s">
        <v>228</v>
      </c>
      <c r="D7" s="4" t="s">
        <v>229</v>
      </c>
      <c r="E7" s="4" t="s">
        <v>119</v>
      </c>
      <c r="F7" s="4" t="s">
        <v>230</v>
      </c>
      <c r="G7" s="4" t="s">
        <v>121</v>
      </c>
      <c r="H7" s="4" t="s">
        <v>231</v>
      </c>
      <c r="I7" s="4" t="s">
        <v>166</v>
      </c>
      <c r="J7" s="4" t="s">
        <v>232</v>
      </c>
      <c r="K7" s="4" t="s">
        <v>125</v>
      </c>
      <c r="L7" s="4" t="s">
        <v>189</v>
      </c>
      <c r="M7" s="12"/>
      <c r="N7" s="12"/>
      <c r="O7" s="17">
        <v>44288.0</v>
      </c>
      <c r="P7" s="17">
        <v>44341.0</v>
      </c>
      <c r="Q7" s="4" t="s">
        <v>190</v>
      </c>
      <c r="R7" s="17">
        <v>44292.0</v>
      </c>
      <c r="S7" s="4" t="s">
        <v>125</v>
      </c>
      <c r="T7" s="4" t="s">
        <v>125</v>
      </c>
      <c r="U7" s="4" t="s">
        <v>125</v>
      </c>
      <c r="V7" s="4" t="s">
        <v>125</v>
      </c>
      <c r="W7" s="4" t="s">
        <v>125</v>
      </c>
      <c r="X7" s="4" t="s">
        <v>125</v>
      </c>
      <c r="Y7" s="4" t="s">
        <v>125</v>
      </c>
      <c r="Z7" s="4" t="s">
        <v>125</v>
      </c>
      <c r="AA7" s="4" t="s">
        <v>226</v>
      </c>
      <c r="AB7" s="4" t="s">
        <v>127</v>
      </c>
      <c r="AC7" s="4" t="s">
        <v>233</v>
      </c>
      <c r="AD7" s="4" t="s">
        <v>234</v>
      </c>
      <c r="AE7" s="18" t="s">
        <v>235</v>
      </c>
      <c r="AF7" s="18" t="s">
        <v>236</v>
      </c>
      <c r="AG7" s="18" t="s">
        <v>237</v>
      </c>
      <c r="AH7" s="18" t="s">
        <v>238</v>
      </c>
      <c r="AI7" s="18" t="s">
        <v>239</v>
      </c>
      <c r="AJ7" s="18" t="s">
        <v>240</v>
      </c>
      <c r="AK7" s="18" t="s">
        <v>241</v>
      </c>
      <c r="AL7" s="18" t="s">
        <v>242</v>
      </c>
      <c r="AM7" s="18" t="s">
        <v>243</v>
      </c>
      <c r="AN7" s="19" t="s">
        <v>224</v>
      </c>
      <c r="AO7" s="4" t="s">
        <v>225</v>
      </c>
      <c r="AP7" s="12" t="str">
        <f t="shared" si="1"/>
        <v>LAB5</v>
      </c>
      <c r="AQ7" s="13" t="s">
        <v>191</v>
      </c>
      <c r="AR7" s="13" t="s">
        <v>244</v>
      </c>
      <c r="AS7" s="14">
        <v>20.0</v>
      </c>
      <c r="AT7" s="14">
        <f t="shared" si="2"/>
        <v>3</v>
      </c>
      <c r="AU7" s="14">
        <f t="shared" si="3"/>
        <v>17</v>
      </c>
      <c r="AV7" s="20"/>
    </row>
    <row r="8">
      <c r="A8" s="16">
        <v>44270.514997743056</v>
      </c>
      <c r="B8" s="4">
        <v>1.89237456E8</v>
      </c>
      <c r="C8" s="4" t="s">
        <v>245</v>
      </c>
      <c r="D8" s="4" t="s">
        <v>246</v>
      </c>
      <c r="E8" s="4" t="s">
        <v>206</v>
      </c>
      <c r="F8" s="4" t="s">
        <v>247</v>
      </c>
      <c r="G8" s="4" t="s">
        <v>248</v>
      </c>
      <c r="H8" s="4" t="s">
        <v>249</v>
      </c>
      <c r="I8" s="4" t="s">
        <v>143</v>
      </c>
      <c r="J8" s="4" t="s">
        <v>232</v>
      </c>
      <c r="K8" s="4" t="s">
        <v>147</v>
      </c>
      <c r="L8" s="4" t="s">
        <v>126</v>
      </c>
      <c r="M8" s="17">
        <v>42982.0</v>
      </c>
      <c r="N8" s="17">
        <v>45747.0</v>
      </c>
      <c r="O8" s="12"/>
      <c r="P8" s="12"/>
      <c r="Q8" s="12"/>
      <c r="R8" s="17">
        <v>44277.0</v>
      </c>
      <c r="S8" s="4" t="s">
        <v>125</v>
      </c>
      <c r="T8" s="4" t="s">
        <v>125</v>
      </c>
      <c r="U8" s="4" t="s">
        <v>125</v>
      </c>
      <c r="V8" s="4" t="s">
        <v>125</v>
      </c>
      <c r="W8" s="4" t="s">
        <v>125</v>
      </c>
      <c r="X8" s="4" t="s">
        <v>125</v>
      </c>
      <c r="Y8" s="4" t="s">
        <v>125</v>
      </c>
      <c r="Z8" s="4" t="s">
        <v>125</v>
      </c>
      <c r="AA8" s="4" t="s">
        <v>158</v>
      </c>
      <c r="AB8" s="4" t="s">
        <v>169</v>
      </c>
      <c r="AC8" s="12"/>
      <c r="AD8" s="12"/>
      <c r="AE8" s="18" t="s">
        <v>250</v>
      </c>
      <c r="AF8" s="18" t="s">
        <v>251</v>
      </c>
      <c r="AG8" s="18" t="s">
        <v>252</v>
      </c>
      <c r="AH8" s="18" t="s">
        <v>253</v>
      </c>
      <c r="AI8" s="18" t="s">
        <v>254</v>
      </c>
      <c r="AJ8" s="18" t="s">
        <v>255</v>
      </c>
      <c r="AK8" s="18" t="s">
        <v>256</v>
      </c>
      <c r="AL8" s="18" t="s">
        <v>257</v>
      </c>
      <c r="AM8" s="18" t="s">
        <v>258</v>
      </c>
      <c r="AN8" s="19" t="s">
        <v>259</v>
      </c>
      <c r="AO8" s="4" t="s">
        <v>138</v>
      </c>
      <c r="AP8" s="12" t="str">
        <f t="shared" si="1"/>
        <v>LAB3</v>
      </c>
      <c r="AQ8" s="13" t="s">
        <v>212</v>
      </c>
      <c r="AR8" s="13" t="s">
        <v>260</v>
      </c>
      <c r="AS8" s="14">
        <v>20.0</v>
      </c>
      <c r="AT8" s="14">
        <f t="shared" si="2"/>
        <v>1</v>
      </c>
      <c r="AU8" s="14">
        <f t="shared" si="3"/>
        <v>19</v>
      </c>
      <c r="AV8" s="20"/>
    </row>
    <row r="9">
      <c r="A9" s="16">
        <v>44270.51630275463</v>
      </c>
      <c r="B9" s="4">
        <v>3.00223234E8</v>
      </c>
      <c r="C9" s="4" t="s">
        <v>261</v>
      </c>
      <c r="D9" s="4" t="s">
        <v>262</v>
      </c>
      <c r="E9" s="4" t="s">
        <v>119</v>
      </c>
      <c r="F9" s="4" t="s">
        <v>263</v>
      </c>
      <c r="G9" s="4" t="s">
        <v>264</v>
      </c>
      <c r="H9" s="4" t="s">
        <v>265</v>
      </c>
      <c r="I9" s="4" t="s">
        <v>163</v>
      </c>
      <c r="J9" s="4" t="s">
        <v>266</v>
      </c>
      <c r="K9" s="4" t="s">
        <v>168</v>
      </c>
      <c r="L9" s="4" t="s">
        <v>267</v>
      </c>
      <c r="M9" s="12"/>
      <c r="N9" s="12"/>
      <c r="O9" s="17">
        <v>44208.0</v>
      </c>
      <c r="P9" s="17">
        <v>44560.0</v>
      </c>
      <c r="Q9" s="4" t="s">
        <v>268</v>
      </c>
      <c r="R9" s="17">
        <v>44264.0</v>
      </c>
      <c r="S9" s="4" t="s">
        <v>125</v>
      </c>
      <c r="T9" s="4" t="s">
        <v>125</v>
      </c>
      <c r="U9" s="4" t="s">
        <v>125</v>
      </c>
      <c r="V9" s="4" t="s">
        <v>125</v>
      </c>
      <c r="W9" s="4" t="s">
        <v>125</v>
      </c>
      <c r="X9" s="4" t="s">
        <v>125</v>
      </c>
      <c r="Y9" s="4" t="s">
        <v>125</v>
      </c>
      <c r="Z9" s="4" t="s">
        <v>125</v>
      </c>
      <c r="AA9" s="4" t="s">
        <v>269</v>
      </c>
      <c r="AB9" s="4" t="s">
        <v>169</v>
      </c>
      <c r="AC9" s="4" t="s">
        <v>270</v>
      </c>
      <c r="AD9" s="4" t="s">
        <v>271</v>
      </c>
      <c r="AE9" s="18" t="s">
        <v>272</v>
      </c>
      <c r="AF9" s="18" t="s">
        <v>273</v>
      </c>
      <c r="AG9" s="18" t="s">
        <v>274</v>
      </c>
      <c r="AH9" s="18" t="s">
        <v>275</v>
      </c>
      <c r="AI9" s="18" t="s">
        <v>276</v>
      </c>
      <c r="AJ9" s="18" t="s">
        <v>277</v>
      </c>
      <c r="AK9" s="18" t="s">
        <v>278</v>
      </c>
      <c r="AL9" s="18" t="s">
        <v>279</v>
      </c>
      <c r="AM9" s="18" t="s">
        <v>280</v>
      </c>
      <c r="AN9" s="19" t="s">
        <v>281</v>
      </c>
      <c r="AO9" s="4" t="s">
        <v>225</v>
      </c>
      <c r="AP9" s="12" t="str">
        <f t="shared" si="1"/>
        <v>LAB9</v>
      </c>
      <c r="AQ9" s="13">
        <v>98.0</v>
      </c>
      <c r="AR9" s="13" t="s">
        <v>282</v>
      </c>
      <c r="AS9" s="14">
        <v>20.0</v>
      </c>
      <c r="AT9" s="14">
        <f t="shared" si="2"/>
        <v>0</v>
      </c>
      <c r="AU9" s="14">
        <f t="shared" si="3"/>
        <v>20</v>
      </c>
      <c r="AV9" s="15"/>
    </row>
    <row r="10">
      <c r="A10" s="16">
        <v>44270.5166578125</v>
      </c>
      <c r="B10" s="4">
        <v>3.00156527E8</v>
      </c>
      <c r="C10" s="4" t="s">
        <v>283</v>
      </c>
      <c r="D10" s="4" t="s">
        <v>284</v>
      </c>
      <c r="E10" s="4" t="s">
        <v>285</v>
      </c>
      <c r="F10" s="4" t="s">
        <v>286</v>
      </c>
      <c r="G10" s="4">
        <v>1.5144445337E10</v>
      </c>
      <c r="H10" s="4" t="s">
        <v>287</v>
      </c>
      <c r="I10" s="4" t="s">
        <v>288</v>
      </c>
      <c r="J10" s="4" t="s">
        <v>289</v>
      </c>
      <c r="K10" s="4" t="s">
        <v>125</v>
      </c>
      <c r="L10" s="4" t="s">
        <v>189</v>
      </c>
      <c r="M10" s="12"/>
      <c r="N10" s="12"/>
      <c r="O10" s="17">
        <v>44201.0</v>
      </c>
      <c r="P10" s="17">
        <v>44373.0</v>
      </c>
      <c r="Q10" s="4" t="s">
        <v>290</v>
      </c>
      <c r="R10" s="17">
        <v>44280.0</v>
      </c>
      <c r="S10" s="4" t="s">
        <v>125</v>
      </c>
      <c r="T10" s="4" t="s">
        <v>125</v>
      </c>
      <c r="U10" s="4" t="s">
        <v>125</v>
      </c>
      <c r="V10" s="4" t="s">
        <v>125</v>
      </c>
      <c r="W10" s="4" t="s">
        <v>125</v>
      </c>
      <c r="X10" s="4" t="s">
        <v>125</v>
      </c>
      <c r="Y10" s="4" t="s">
        <v>125</v>
      </c>
      <c r="Z10" s="4" t="s">
        <v>125</v>
      </c>
      <c r="AA10" s="4" t="s">
        <v>181</v>
      </c>
      <c r="AB10" s="4" t="s">
        <v>127</v>
      </c>
      <c r="AC10" s="12"/>
      <c r="AD10" s="12"/>
      <c r="AE10" s="18" t="s">
        <v>291</v>
      </c>
      <c r="AF10" s="18" t="s">
        <v>292</v>
      </c>
      <c r="AG10" s="18" t="s">
        <v>293</v>
      </c>
      <c r="AH10" s="18" t="s">
        <v>294</v>
      </c>
      <c r="AI10" s="18" t="s">
        <v>295</v>
      </c>
      <c r="AJ10" s="18" t="s">
        <v>296</v>
      </c>
      <c r="AK10" s="18" t="s">
        <v>297</v>
      </c>
      <c r="AL10" s="18" t="s">
        <v>298</v>
      </c>
      <c r="AM10" s="18" t="s">
        <v>299</v>
      </c>
      <c r="AN10" s="19" t="s">
        <v>300</v>
      </c>
      <c r="AO10" s="4" t="s">
        <v>225</v>
      </c>
      <c r="AP10" s="12" t="str">
        <f t="shared" si="1"/>
        <v>LAB3</v>
      </c>
      <c r="AQ10" s="13" t="s">
        <v>269</v>
      </c>
      <c r="AR10" s="13" t="s">
        <v>301</v>
      </c>
      <c r="AS10" s="14">
        <v>20.0</v>
      </c>
      <c r="AT10" s="14">
        <f t="shared" si="2"/>
        <v>1</v>
      </c>
      <c r="AU10" s="14">
        <f t="shared" si="3"/>
        <v>19</v>
      </c>
      <c r="AV10" s="15"/>
    </row>
    <row r="11">
      <c r="A11" s="16">
        <v>44270.51675391204</v>
      </c>
      <c r="B11" s="4">
        <v>3.00696969E8</v>
      </c>
      <c r="C11" s="4" t="s">
        <v>302</v>
      </c>
      <c r="D11" s="4" t="s">
        <v>303</v>
      </c>
      <c r="E11" s="4" t="s">
        <v>304</v>
      </c>
      <c r="F11" s="4" t="s">
        <v>166</v>
      </c>
      <c r="G11" s="4">
        <v>5.34354354E8</v>
      </c>
      <c r="H11" s="4" t="s">
        <v>305</v>
      </c>
      <c r="I11" s="4" t="s">
        <v>306</v>
      </c>
      <c r="J11" s="4" t="s">
        <v>167</v>
      </c>
      <c r="K11" s="4" t="s">
        <v>125</v>
      </c>
      <c r="L11" s="4" t="s">
        <v>126</v>
      </c>
      <c r="M11" s="17">
        <v>44286.0</v>
      </c>
      <c r="N11" s="17">
        <v>44339.0</v>
      </c>
      <c r="O11" s="12"/>
      <c r="P11" s="12"/>
      <c r="Q11" s="12"/>
      <c r="R11" s="17">
        <v>44459.0</v>
      </c>
      <c r="S11" s="4" t="s">
        <v>125</v>
      </c>
      <c r="T11" s="4" t="s">
        <v>125</v>
      </c>
      <c r="U11" s="4" t="s">
        <v>125</v>
      </c>
      <c r="V11" s="4" t="s">
        <v>125</v>
      </c>
      <c r="W11" s="4" t="s">
        <v>125</v>
      </c>
      <c r="X11" s="4" t="s">
        <v>125</v>
      </c>
      <c r="Y11" s="4" t="s">
        <v>125</v>
      </c>
      <c r="Z11" s="4" t="s">
        <v>125</v>
      </c>
      <c r="AA11" s="4">
        <v>1.234556789E9</v>
      </c>
      <c r="AB11" s="4" t="s">
        <v>127</v>
      </c>
      <c r="AC11" s="4" t="s">
        <v>307</v>
      </c>
      <c r="AD11" s="4" t="s">
        <v>307</v>
      </c>
      <c r="AE11" s="18" t="s">
        <v>308</v>
      </c>
      <c r="AF11" s="18" t="s">
        <v>309</v>
      </c>
      <c r="AG11" s="18" t="s">
        <v>310</v>
      </c>
      <c r="AH11" s="18" t="s">
        <v>311</v>
      </c>
      <c r="AI11" s="18" t="s">
        <v>312</v>
      </c>
      <c r="AJ11" s="18" t="s">
        <v>313</v>
      </c>
      <c r="AK11" s="18" t="s">
        <v>314</v>
      </c>
      <c r="AL11" s="18" t="s">
        <v>315</v>
      </c>
      <c r="AM11" s="18" t="s">
        <v>316</v>
      </c>
      <c r="AN11" s="19" t="s">
        <v>317</v>
      </c>
      <c r="AO11" s="4" t="s">
        <v>138</v>
      </c>
      <c r="AP11" s="12" t="str">
        <f t="shared" si="1"/>
        <v>LAB11</v>
      </c>
      <c r="AQ11" s="13" t="s">
        <v>181</v>
      </c>
      <c r="AR11" s="13" t="s">
        <v>318</v>
      </c>
      <c r="AS11" s="14">
        <v>20.0</v>
      </c>
      <c r="AT11" s="14">
        <f t="shared" si="2"/>
        <v>0</v>
      </c>
      <c r="AU11" s="14">
        <f t="shared" si="3"/>
        <v>20</v>
      </c>
      <c r="AV11" s="14" t="str">
        <f>A47</f>
        <v/>
      </c>
    </row>
    <row r="12">
      <c r="A12" s="16">
        <v>44270.52043958333</v>
      </c>
      <c r="B12" s="4">
        <v>3.45345345E8</v>
      </c>
      <c r="C12" s="4" t="s">
        <v>122</v>
      </c>
      <c r="D12" s="4" t="s">
        <v>319</v>
      </c>
      <c r="E12" s="4" t="s">
        <v>119</v>
      </c>
      <c r="F12" s="4" t="s">
        <v>166</v>
      </c>
      <c r="G12" s="4">
        <v>2.34234234E8</v>
      </c>
      <c r="H12" s="4" t="s">
        <v>320</v>
      </c>
      <c r="I12" s="4" t="s">
        <v>321</v>
      </c>
      <c r="J12" s="4" t="s">
        <v>232</v>
      </c>
      <c r="K12" s="4" t="s">
        <v>125</v>
      </c>
      <c r="L12" s="4" t="s">
        <v>126</v>
      </c>
      <c r="M12" s="17">
        <v>44265.0</v>
      </c>
      <c r="N12" s="17">
        <v>44279.0</v>
      </c>
      <c r="O12" s="12"/>
      <c r="P12" s="12"/>
      <c r="Q12" s="12"/>
      <c r="R12" s="17">
        <v>46466.0</v>
      </c>
      <c r="S12" s="4" t="s">
        <v>125</v>
      </c>
      <c r="T12" s="4" t="s">
        <v>125</v>
      </c>
      <c r="U12" s="4" t="s">
        <v>125</v>
      </c>
      <c r="V12" s="4" t="s">
        <v>125</v>
      </c>
      <c r="W12" s="4" t="s">
        <v>125</v>
      </c>
      <c r="X12" s="4" t="s">
        <v>125</v>
      </c>
      <c r="Y12" s="4" t="s">
        <v>125</v>
      </c>
      <c r="Z12" s="4" t="s">
        <v>125</v>
      </c>
      <c r="AA12" s="4">
        <v>23.0</v>
      </c>
      <c r="AB12" s="4" t="s">
        <v>127</v>
      </c>
      <c r="AC12" s="12"/>
      <c r="AD12" s="12"/>
      <c r="AE12" s="18" t="s">
        <v>322</v>
      </c>
      <c r="AF12" s="18" t="s">
        <v>323</v>
      </c>
      <c r="AG12" s="18" t="s">
        <v>324</v>
      </c>
      <c r="AH12" s="18" t="s">
        <v>325</v>
      </c>
      <c r="AI12" s="18" t="s">
        <v>326</v>
      </c>
      <c r="AJ12" s="18" t="s">
        <v>327</v>
      </c>
      <c r="AK12" s="18" t="s">
        <v>328</v>
      </c>
      <c r="AL12" s="18" t="s">
        <v>329</v>
      </c>
      <c r="AM12" s="18" t="s">
        <v>330</v>
      </c>
      <c r="AN12" s="19" t="s">
        <v>331</v>
      </c>
      <c r="AO12" s="4" t="s">
        <v>225</v>
      </c>
      <c r="AP12" s="12" t="str">
        <f t="shared" si="1"/>
        <v>LAB12</v>
      </c>
      <c r="AQ12" s="13">
        <v>1.234556789E9</v>
      </c>
      <c r="AR12" s="13" t="s">
        <v>332</v>
      </c>
      <c r="AS12" s="14">
        <v>20.0</v>
      </c>
      <c r="AT12" s="14">
        <f t="shared" si="2"/>
        <v>1</v>
      </c>
      <c r="AU12" s="14">
        <f t="shared" si="3"/>
        <v>19</v>
      </c>
      <c r="AV12" s="15"/>
    </row>
    <row r="13">
      <c r="A13" s="16">
        <v>44270.531758530095</v>
      </c>
      <c r="B13" s="4">
        <v>3.0017988E7</v>
      </c>
      <c r="C13" s="4" t="s">
        <v>333</v>
      </c>
      <c r="D13" s="4" t="s">
        <v>334</v>
      </c>
      <c r="E13" s="4" t="s">
        <v>206</v>
      </c>
      <c r="F13" s="4" t="s">
        <v>335</v>
      </c>
      <c r="G13" s="4">
        <v>1.5144445337E10</v>
      </c>
      <c r="H13" s="4" t="s">
        <v>336</v>
      </c>
      <c r="I13" s="4" t="s">
        <v>288</v>
      </c>
      <c r="J13" s="4" t="s">
        <v>337</v>
      </c>
      <c r="K13" s="4" t="s">
        <v>125</v>
      </c>
      <c r="L13" s="4" t="s">
        <v>126</v>
      </c>
      <c r="M13" s="17">
        <v>44337.0</v>
      </c>
      <c r="N13" s="17">
        <v>44274.0</v>
      </c>
      <c r="O13" s="12"/>
      <c r="P13" s="12"/>
      <c r="Q13" s="12"/>
      <c r="R13" s="17">
        <v>44269.0</v>
      </c>
      <c r="S13" s="4" t="s">
        <v>125</v>
      </c>
      <c r="T13" s="4" t="s">
        <v>125</v>
      </c>
      <c r="U13" s="4" t="s">
        <v>125</v>
      </c>
      <c r="V13" s="4" t="s">
        <v>125</v>
      </c>
      <c r="W13" s="4" t="s">
        <v>125</v>
      </c>
      <c r="X13" s="4" t="s">
        <v>125</v>
      </c>
      <c r="Y13" s="4" t="s">
        <v>125</v>
      </c>
      <c r="Z13" s="4" t="s">
        <v>125</v>
      </c>
      <c r="AA13" s="4" t="s">
        <v>338</v>
      </c>
      <c r="AB13" s="4" t="s">
        <v>127</v>
      </c>
      <c r="AC13" s="12"/>
      <c r="AD13" s="12"/>
      <c r="AE13" s="18" t="s">
        <v>339</v>
      </c>
      <c r="AF13" s="18" t="s">
        <v>340</v>
      </c>
      <c r="AG13" s="18" t="s">
        <v>341</v>
      </c>
      <c r="AH13" s="18" t="s">
        <v>342</v>
      </c>
      <c r="AI13" s="18" t="s">
        <v>343</v>
      </c>
      <c r="AJ13" s="18" t="s">
        <v>344</v>
      </c>
      <c r="AK13" s="18" t="s">
        <v>345</v>
      </c>
      <c r="AL13" s="18" t="s">
        <v>346</v>
      </c>
      <c r="AM13" s="18" t="s">
        <v>347</v>
      </c>
      <c r="AN13" s="21" t="s">
        <v>348</v>
      </c>
      <c r="AO13" s="4" t="s">
        <v>225</v>
      </c>
      <c r="AP13" s="12" t="str">
        <f t="shared" si="1"/>
        <v>LAB13</v>
      </c>
      <c r="AQ13" s="13">
        <v>23.0</v>
      </c>
      <c r="AR13" s="13" t="s">
        <v>349</v>
      </c>
      <c r="AS13" s="14">
        <v>20.0</v>
      </c>
      <c r="AT13" s="14">
        <f t="shared" si="2"/>
        <v>1</v>
      </c>
      <c r="AU13" s="14">
        <f t="shared" si="3"/>
        <v>19</v>
      </c>
      <c r="AV13" s="15"/>
    </row>
    <row r="14">
      <c r="A14" s="22">
        <v>44292.76893310185</v>
      </c>
      <c r="B14" s="4">
        <v>3.5463546E7</v>
      </c>
      <c r="C14" s="4" t="s">
        <v>122</v>
      </c>
      <c r="D14" s="4" t="s">
        <v>350</v>
      </c>
      <c r="E14" s="4" t="s">
        <v>162</v>
      </c>
      <c r="F14" s="4" t="s">
        <v>351</v>
      </c>
      <c r="G14" s="4" t="s">
        <v>352</v>
      </c>
      <c r="H14" s="4" t="s">
        <v>122</v>
      </c>
      <c r="I14" s="4" t="s">
        <v>353</v>
      </c>
      <c r="J14" s="4" t="s">
        <v>210</v>
      </c>
      <c r="K14" s="4" t="s">
        <v>125</v>
      </c>
      <c r="L14" s="4" t="s">
        <v>126</v>
      </c>
      <c r="M14" s="17">
        <v>44301.0</v>
      </c>
      <c r="N14" s="17">
        <v>44316.0</v>
      </c>
      <c r="O14" s="12"/>
      <c r="P14" s="12"/>
      <c r="Q14" s="12"/>
      <c r="R14" s="17">
        <v>44308.0</v>
      </c>
      <c r="S14" s="4" t="s">
        <v>125</v>
      </c>
      <c r="T14" s="4" t="s">
        <v>125</v>
      </c>
      <c r="U14" s="4" t="s">
        <v>125</v>
      </c>
      <c r="V14" s="4" t="s">
        <v>125</v>
      </c>
      <c r="W14" s="4" t="s">
        <v>125</v>
      </c>
      <c r="X14" s="4" t="s">
        <v>125</v>
      </c>
      <c r="Y14" s="4" t="s">
        <v>125</v>
      </c>
      <c r="Z14" s="4" t="s">
        <v>125</v>
      </c>
      <c r="AA14" s="4" t="s">
        <v>191</v>
      </c>
      <c r="AB14" s="4" t="s">
        <v>127</v>
      </c>
      <c r="AC14" s="4">
        <v>34.0</v>
      </c>
      <c r="AD14" s="4">
        <v>34.0</v>
      </c>
      <c r="AE14" s="18" t="s">
        <v>354</v>
      </c>
      <c r="AF14" s="18" t="s">
        <v>355</v>
      </c>
      <c r="AG14" s="18" t="s">
        <v>356</v>
      </c>
      <c r="AH14" s="18" t="s">
        <v>357</v>
      </c>
      <c r="AI14" s="18" t="s">
        <v>358</v>
      </c>
      <c r="AJ14" s="18" t="s">
        <v>359</v>
      </c>
      <c r="AK14" s="18" t="s">
        <v>360</v>
      </c>
      <c r="AL14" s="18" t="s">
        <v>361</v>
      </c>
      <c r="AM14" s="18" t="s">
        <v>362</v>
      </c>
      <c r="AN14" s="21" t="s">
        <v>363</v>
      </c>
      <c r="AO14" s="4" t="s">
        <v>225</v>
      </c>
      <c r="AP14" s="12" t="str">
        <f t="shared" si="1"/>
        <v>LAB6</v>
      </c>
      <c r="AV14" s="23"/>
    </row>
    <row r="15">
      <c r="A15" s="16">
        <v>44293.879966759254</v>
      </c>
      <c r="B15" s="4" t="s">
        <v>364</v>
      </c>
      <c r="C15" s="4" t="s">
        <v>365</v>
      </c>
      <c r="D15" s="4" t="s">
        <v>366</v>
      </c>
      <c r="E15" s="4" t="s">
        <v>304</v>
      </c>
      <c r="F15" s="4" t="s">
        <v>367</v>
      </c>
      <c r="G15" s="4" t="s">
        <v>368</v>
      </c>
      <c r="H15" s="4" t="s">
        <v>122</v>
      </c>
      <c r="I15" s="4" t="s">
        <v>367</v>
      </c>
      <c r="J15" s="4" t="s">
        <v>167</v>
      </c>
      <c r="K15" s="4" t="s">
        <v>125</v>
      </c>
      <c r="L15" s="4" t="s">
        <v>126</v>
      </c>
      <c r="M15" s="17">
        <v>44299.0</v>
      </c>
      <c r="N15" s="17">
        <v>44315.0</v>
      </c>
      <c r="O15" s="12"/>
      <c r="P15" s="12"/>
      <c r="Q15" s="12"/>
      <c r="R15" s="24">
        <v>44292.0</v>
      </c>
      <c r="S15" s="4" t="s">
        <v>125</v>
      </c>
      <c r="T15" s="4" t="s">
        <v>125</v>
      </c>
      <c r="U15" s="4" t="s">
        <v>125</v>
      </c>
      <c r="V15" s="4" t="s">
        <v>125</v>
      </c>
      <c r="W15" s="4" t="s">
        <v>125</v>
      </c>
      <c r="X15" s="4" t="s">
        <v>125</v>
      </c>
      <c r="Y15" s="4" t="s">
        <v>125</v>
      </c>
      <c r="Z15" s="4" t="s">
        <v>125</v>
      </c>
      <c r="AA15" s="4" t="s">
        <v>191</v>
      </c>
      <c r="AB15" s="4" t="s">
        <v>127</v>
      </c>
      <c r="AC15" s="4">
        <v>123.0</v>
      </c>
      <c r="AD15" s="4">
        <v>123.0</v>
      </c>
      <c r="AE15" s="18" t="s">
        <v>369</v>
      </c>
      <c r="AF15" s="18" t="s">
        <v>370</v>
      </c>
      <c r="AG15" s="18" t="s">
        <v>371</v>
      </c>
      <c r="AH15" s="18" t="s">
        <v>372</v>
      </c>
      <c r="AI15" s="18" t="s">
        <v>373</v>
      </c>
      <c r="AJ15" s="18" t="s">
        <v>374</v>
      </c>
      <c r="AK15" s="18" t="s">
        <v>375</v>
      </c>
      <c r="AL15" s="18" t="s">
        <v>376</v>
      </c>
      <c r="AM15" s="18" t="s">
        <v>377</v>
      </c>
      <c r="AN15" s="25" t="s">
        <v>378</v>
      </c>
      <c r="AO15" s="4" t="s">
        <v>138</v>
      </c>
      <c r="AP15" s="12" t="str">
        <f t="shared" si="1"/>
        <v>LAB6</v>
      </c>
      <c r="AV15" s="23" t="str">
        <f>A47</f>
        <v/>
      </c>
    </row>
    <row r="16">
      <c r="A16" s="15"/>
      <c r="F16" s="11"/>
      <c r="R16" s="26"/>
      <c r="AN16" s="6"/>
      <c r="AO16" s="11"/>
      <c r="AQ16" s="13" t="s">
        <v>338</v>
      </c>
      <c r="AR16" s="13" t="s">
        <v>379</v>
      </c>
      <c r="AS16" s="14">
        <v>20.0</v>
      </c>
      <c r="AT16" s="14">
        <f>COUNTIF(AP:AP,AR16)</f>
        <v>1</v>
      </c>
      <c r="AU16" s="14">
        <f>(AS16)-AT16</f>
        <v>19</v>
      </c>
      <c r="AV16" s="15"/>
    </row>
    <row r="17">
      <c r="R17" s="27"/>
      <c r="AN17" s="6"/>
      <c r="AO17" s="11"/>
      <c r="AP17" s="4"/>
      <c r="AQ17" s="28"/>
      <c r="AR17" s="28"/>
      <c r="AS17" s="14"/>
      <c r="AT17" s="14"/>
      <c r="AU17" s="14"/>
      <c r="AV17" s="20"/>
    </row>
    <row r="18">
      <c r="R18" s="27"/>
      <c r="AN18" s="6"/>
      <c r="AP18" s="4"/>
      <c r="AQ18" s="28"/>
      <c r="AR18" s="28"/>
      <c r="AS18" s="23"/>
      <c r="AT18" s="23"/>
      <c r="AU18" s="23"/>
      <c r="AV18" s="29"/>
    </row>
    <row r="19">
      <c r="R19" s="27"/>
      <c r="AN19" s="6"/>
      <c r="AP19" s="4"/>
      <c r="AQ19" s="28"/>
      <c r="AR19" s="28"/>
      <c r="AS19" s="23"/>
      <c r="AT19" s="23"/>
      <c r="AU19" s="23"/>
      <c r="AV19" s="29"/>
    </row>
    <row r="20">
      <c r="R20" s="27"/>
      <c r="AN20" s="6"/>
      <c r="AQ20" s="28"/>
      <c r="AR20" s="28"/>
      <c r="AS20" s="23"/>
      <c r="AT20" s="23"/>
      <c r="AU20" s="23"/>
      <c r="AV20" s="29"/>
    </row>
    <row r="21">
      <c r="E21" s="4" t="s">
        <v>380</v>
      </c>
      <c r="AN21" s="6"/>
      <c r="AQ21" s="28"/>
      <c r="AR21" s="28"/>
      <c r="AS21" s="23"/>
      <c r="AT21" s="23"/>
      <c r="AU21" s="23"/>
      <c r="AV21" s="29"/>
    </row>
    <row r="22">
      <c r="AN22" s="6"/>
      <c r="AQ22" s="28"/>
      <c r="AR22" s="28"/>
      <c r="AS22" s="23"/>
      <c r="AT22" s="23"/>
      <c r="AU22" s="23"/>
      <c r="AV22" s="29"/>
    </row>
    <row r="23">
      <c r="AN23" s="6"/>
      <c r="AQ23" s="28"/>
      <c r="AR23" s="28"/>
      <c r="AS23" s="23"/>
      <c r="AT23" s="23"/>
      <c r="AU23" s="23"/>
      <c r="AV23" s="29"/>
    </row>
    <row r="24">
      <c r="AN24" s="6"/>
      <c r="AQ24" s="28"/>
      <c r="AR24" s="28"/>
      <c r="AS24" s="23"/>
      <c r="AT24" s="23"/>
      <c r="AU24" s="23"/>
      <c r="AV24" s="29"/>
    </row>
    <row r="25">
      <c r="M25" s="4" t="s">
        <v>380</v>
      </c>
      <c r="AN25" s="6"/>
      <c r="AQ25" s="28"/>
      <c r="AR25" s="28"/>
      <c r="AS25" s="23"/>
      <c r="AT25" s="23"/>
      <c r="AU25" s="23"/>
      <c r="AV25" s="29"/>
    </row>
    <row r="26">
      <c r="AN26" s="6"/>
      <c r="AQ26" s="28"/>
      <c r="AR26" s="28"/>
      <c r="AS26" s="23"/>
      <c r="AT26" s="23"/>
      <c r="AU26" s="23"/>
      <c r="AV26" s="29"/>
    </row>
    <row r="27">
      <c r="AN27" s="6"/>
      <c r="AQ27" s="28"/>
      <c r="AR27" s="28"/>
      <c r="AS27" s="23"/>
      <c r="AT27" s="23"/>
      <c r="AU27" s="23"/>
      <c r="AV27" s="29"/>
    </row>
    <row r="28">
      <c r="AN28" s="6"/>
      <c r="AQ28" s="28"/>
      <c r="AR28" s="28"/>
      <c r="AS28" s="23"/>
      <c r="AT28" s="23"/>
      <c r="AU28" s="23"/>
      <c r="AV28" s="29"/>
    </row>
    <row r="29">
      <c r="AN29" s="6"/>
      <c r="AQ29" s="28"/>
      <c r="AR29" s="28"/>
      <c r="AS29" s="23"/>
      <c r="AT29" s="23"/>
      <c r="AU29" s="23"/>
      <c r="AV29" s="29"/>
    </row>
    <row r="30">
      <c r="AN30" s="6"/>
      <c r="AQ30" s="28"/>
      <c r="AR30" s="28"/>
      <c r="AS30" s="23"/>
      <c r="AT30" s="23"/>
      <c r="AU30" s="23"/>
      <c r="AV30" s="29"/>
    </row>
    <row r="31">
      <c r="AN31" s="6"/>
      <c r="AQ31" s="28"/>
      <c r="AR31" s="28"/>
      <c r="AS31" s="23"/>
      <c r="AT31" s="23"/>
      <c r="AU31" s="23"/>
      <c r="AV31" s="29"/>
    </row>
    <row r="32">
      <c r="AN32" s="6"/>
      <c r="AQ32" s="28"/>
      <c r="AR32" s="28"/>
      <c r="AS32" s="23"/>
      <c r="AT32" s="23"/>
      <c r="AU32" s="23"/>
      <c r="AV32" s="29"/>
    </row>
    <row r="33">
      <c r="AN33" s="6"/>
      <c r="AQ33" s="28"/>
      <c r="AR33" s="28"/>
      <c r="AS33" s="23"/>
      <c r="AT33" s="23"/>
      <c r="AU33" s="23"/>
      <c r="AV33" s="29"/>
    </row>
    <row r="34">
      <c r="AN34" s="6"/>
      <c r="AQ34" s="28"/>
      <c r="AR34" s="28"/>
      <c r="AS34" s="23"/>
      <c r="AT34" s="23"/>
      <c r="AU34" s="23"/>
      <c r="AV34" s="29"/>
    </row>
    <row r="35">
      <c r="AN35" s="6"/>
      <c r="AQ35" s="28"/>
      <c r="AR35" s="28"/>
      <c r="AS35" s="23"/>
      <c r="AT35" s="23"/>
      <c r="AU35" s="23"/>
      <c r="AV35" s="29"/>
    </row>
    <row r="36">
      <c r="AN36" s="6"/>
      <c r="AQ36" s="28"/>
      <c r="AR36" s="28"/>
      <c r="AS36" s="23"/>
      <c r="AT36" s="23"/>
      <c r="AU36" s="23"/>
      <c r="AV36" s="29"/>
    </row>
    <row r="37">
      <c r="AN37" s="6"/>
      <c r="AQ37" s="28"/>
      <c r="AR37" s="28"/>
      <c r="AS37" s="23"/>
      <c r="AT37" s="23"/>
      <c r="AU37" s="23"/>
      <c r="AV37" s="29"/>
    </row>
    <row r="38">
      <c r="AN38" s="6"/>
      <c r="AQ38" s="28"/>
      <c r="AR38" s="28"/>
      <c r="AS38" s="23"/>
      <c r="AT38" s="23"/>
      <c r="AU38" s="23"/>
      <c r="AV38" s="29"/>
    </row>
    <row r="39">
      <c r="AN39" s="6"/>
      <c r="AQ39" s="28"/>
      <c r="AR39" s="28"/>
      <c r="AS39" s="23"/>
      <c r="AT39" s="23"/>
      <c r="AU39" s="23"/>
      <c r="AV39" s="29"/>
    </row>
    <row r="40">
      <c r="AN40" s="6"/>
      <c r="AQ40" s="28"/>
      <c r="AR40" s="28"/>
      <c r="AS40" s="23"/>
      <c r="AT40" s="23"/>
      <c r="AU40" s="23"/>
      <c r="AV40" s="29"/>
    </row>
    <row r="41">
      <c r="AN41" s="6"/>
      <c r="AQ41" s="28"/>
      <c r="AR41" s="28"/>
      <c r="AS41" s="23"/>
      <c r="AT41" s="23"/>
      <c r="AU41" s="23"/>
      <c r="AV41" s="29"/>
    </row>
    <row r="42">
      <c r="AN42" s="6"/>
      <c r="AQ42" s="28"/>
      <c r="AR42" s="28"/>
      <c r="AS42" s="23"/>
      <c r="AT42" s="23"/>
      <c r="AU42" s="23"/>
      <c r="AV42" s="29"/>
    </row>
    <row r="43">
      <c r="AN43" s="6"/>
      <c r="AQ43" s="28"/>
      <c r="AR43" s="28"/>
      <c r="AS43" s="23"/>
      <c r="AT43" s="23"/>
      <c r="AU43" s="23"/>
      <c r="AV43" s="29"/>
    </row>
    <row r="44">
      <c r="AN44" s="6"/>
      <c r="AQ44" s="28"/>
      <c r="AR44" s="28"/>
      <c r="AS44" s="23"/>
      <c r="AT44" s="23"/>
      <c r="AU44" s="23"/>
      <c r="AV44" s="29"/>
    </row>
    <row r="45">
      <c r="AN45" s="6"/>
      <c r="AQ45" s="28"/>
      <c r="AR45" s="28"/>
      <c r="AS45" s="23"/>
      <c r="AT45" s="23"/>
      <c r="AU45" s="23"/>
      <c r="AV45" s="29"/>
    </row>
    <row r="46">
      <c r="AN46" s="6"/>
      <c r="AQ46" s="28"/>
      <c r="AR46" s="28"/>
      <c r="AS46" s="23"/>
      <c r="AT46" s="23"/>
      <c r="AU46" s="23"/>
      <c r="AV46" s="29"/>
    </row>
    <row r="47">
      <c r="A47" s="11"/>
      <c r="AN47" s="6"/>
      <c r="AQ47" s="28"/>
      <c r="AR47" s="28"/>
      <c r="AS47" s="23"/>
      <c r="AT47" s="23"/>
      <c r="AU47" s="23"/>
      <c r="AV47" s="29"/>
    </row>
    <row r="48">
      <c r="AN48" s="6"/>
      <c r="AQ48" s="28"/>
      <c r="AR48" s="28"/>
      <c r="AS48" s="23"/>
      <c r="AT48" s="23"/>
      <c r="AU48" s="23"/>
      <c r="AV48" s="29"/>
    </row>
    <row r="49">
      <c r="AN49" s="6"/>
      <c r="AQ49" s="28"/>
      <c r="AR49" s="28"/>
      <c r="AS49" s="23"/>
      <c r="AT49" s="23"/>
      <c r="AU49" s="23"/>
      <c r="AV49" s="29"/>
    </row>
    <row r="50">
      <c r="AN50" s="6"/>
      <c r="AQ50" s="28"/>
      <c r="AR50" s="28"/>
      <c r="AS50" s="23"/>
      <c r="AT50" s="23"/>
      <c r="AU50" s="23"/>
      <c r="AV50" s="29"/>
    </row>
    <row r="51">
      <c r="AN51" s="6"/>
      <c r="AQ51" s="28"/>
      <c r="AR51" s="28"/>
      <c r="AS51" s="23"/>
      <c r="AT51" s="23"/>
      <c r="AU51" s="23"/>
      <c r="AV51" s="29"/>
    </row>
    <row r="52">
      <c r="AN52" s="6"/>
      <c r="AQ52" s="28"/>
      <c r="AR52" s="28"/>
      <c r="AS52" s="23"/>
      <c r="AT52" s="23"/>
      <c r="AU52" s="23"/>
      <c r="AV52" s="29"/>
    </row>
    <row r="53">
      <c r="AN53" s="6"/>
      <c r="AQ53" s="28"/>
      <c r="AR53" s="28"/>
      <c r="AS53" s="23"/>
      <c r="AT53" s="23"/>
      <c r="AU53" s="23"/>
      <c r="AV53" s="29"/>
    </row>
    <row r="54">
      <c r="AN54" s="6"/>
      <c r="AQ54" s="28"/>
      <c r="AR54" s="28"/>
      <c r="AS54" s="23"/>
      <c r="AT54" s="23"/>
      <c r="AU54" s="23"/>
      <c r="AV54" s="29"/>
    </row>
    <row r="55">
      <c r="AN55" s="6"/>
      <c r="AQ55" s="28"/>
      <c r="AR55" s="28"/>
      <c r="AS55" s="23"/>
      <c r="AT55" s="23"/>
      <c r="AU55" s="23"/>
      <c r="AV55" s="29"/>
    </row>
    <row r="56">
      <c r="AN56" s="6"/>
      <c r="AQ56" s="28"/>
      <c r="AR56" s="28"/>
      <c r="AS56" s="23"/>
      <c r="AT56" s="23"/>
      <c r="AU56" s="23"/>
      <c r="AV56" s="29"/>
    </row>
    <row r="57">
      <c r="AN57" s="6"/>
      <c r="AQ57" s="28"/>
      <c r="AR57" s="28"/>
      <c r="AS57" s="23"/>
      <c r="AT57" s="23"/>
      <c r="AU57" s="23"/>
      <c r="AV57" s="29"/>
    </row>
    <row r="58">
      <c r="AN58" s="6"/>
      <c r="AQ58" s="28"/>
      <c r="AR58" s="28"/>
      <c r="AS58" s="23"/>
      <c r="AT58" s="23"/>
      <c r="AU58" s="23"/>
      <c r="AV58" s="29"/>
    </row>
    <row r="59">
      <c r="AN59" s="6"/>
      <c r="AQ59" s="28"/>
      <c r="AR59" s="28"/>
      <c r="AS59" s="23"/>
      <c r="AT59" s="23"/>
      <c r="AU59" s="23"/>
      <c r="AV59" s="29"/>
    </row>
    <row r="60">
      <c r="AN60" s="6"/>
      <c r="AQ60" s="28"/>
      <c r="AR60" s="28"/>
      <c r="AS60" s="23"/>
      <c r="AT60" s="23"/>
      <c r="AU60" s="23"/>
      <c r="AV60" s="29"/>
    </row>
    <row r="61">
      <c r="AN61" s="6"/>
      <c r="AQ61" s="28"/>
      <c r="AR61" s="28"/>
      <c r="AS61" s="23"/>
      <c r="AT61" s="23"/>
      <c r="AU61" s="23"/>
      <c r="AV61" s="29"/>
    </row>
    <row r="62">
      <c r="AN62" s="6"/>
      <c r="AQ62" s="28"/>
      <c r="AR62" s="28"/>
      <c r="AS62" s="23"/>
      <c r="AT62" s="23"/>
      <c r="AU62" s="23"/>
      <c r="AV62" s="29"/>
    </row>
    <row r="63">
      <c r="AN63" s="6"/>
      <c r="AQ63" s="28"/>
      <c r="AR63" s="28"/>
      <c r="AS63" s="23"/>
      <c r="AT63" s="23"/>
      <c r="AU63" s="23"/>
      <c r="AV63" s="29"/>
    </row>
    <row r="64">
      <c r="AN64" s="6"/>
      <c r="AQ64" s="28"/>
      <c r="AR64" s="28"/>
      <c r="AS64" s="23"/>
      <c r="AT64" s="23"/>
      <c r="AU64" s="23"/>
      <c r="AV64" s="29"/>
    </row>
    <row r="65">
      <c r="AN65" s="6"/>
      <c r="AQ65" s="28"/>
      <c r="AR65" s="28"/>
      <c r="AS65" s="23"/>
      <c r="AT65" s="23"/>
      <c r="AU65" s="23"/>
      <c r="AV65" s="29"/>
    </row>
    <row r="66">
      <c r="AN66" s="6"/>
      <c r="AQ66" s="28"/>
      <c r="AR66" s="28"/>
      <c r="AS66" s="23"/>
      <c r="AT66" s="23"/>
      <c r="AU66" s="23"/>
      <c r="AV66" s="29"/>
    </row>
    <row r="67">
      <c r="AN67" s="6"/>
      <c r="AQ67" s="28"/>
      <c r="AR67" s="28"/>
      <c r="AS67" s="23"/>
      <c r="AT67" s="23"/>
      <c r="AU67" s="23"/>
      <c r="AV67" s="29"/>
    </row>
    <row r="68">
      <c r="AN68" s="6"/>
      <c r="AQ68" s="28"/>
      <c r="AR68" s="28"/>
      <c r="AS68" s="23"/>
      <c r="AT68" s="23"/>
      <c r="AU68" s="23"/>
      <c r="AV68" s="29"/>
    </row>
    <row r="69">
      <c r="AN69" s="6"/>
      <c r="AQ69" s="28"/>
      <c r="AR69" s="28"/>
      <c r="AS69" s="23"/>
      <c r="AT69" s="23"/>
      <c r="AU69" s="23"/>
      <c r="AV69" s="29"/>
    </row>
    <row r="70">
      <c r="AN70" s="6"/>
      <c r="AQ70" s="28"/>
      <c r="AR70" s="28"/>
      <c r="AS70" s="23"/>
      <c r="AT70" s="23"/>
      <c r="AU70" s="23"/>
      <c r="AV70" s="29"/>
    </row>
    <row r="71">
      <c r="AN71" s="6"/>
      <c r="AQ71" s="28"/>
      <c r="AR71" s="28"/>
      <c r="AS71" s="23"/>
      <c r="AT71" s="23"/>
      <c r="AU71" s="23"/>
      <c r="AV71" s="29"/>
    </row>
    <row r="72">
      <c r="AN72" s="6"/>
      <c r="AQ72" s="28"/>
      <c r="AR72" s="28"/>
      <c r="AS72" s="23"/>
      <c r="AT72" s="23"/>
      <c r="AU72" s="23"/>
      <c r="AV72" s="29"/>
    </row>
    <row r="73">
      <c r="AN73" s="6"/>
      <c r="AQ73" s="28"/>
      <c r="AR73" s="28"/>
      <c r="AS73" s="23"/>
      <c r="AT73" s="23"/>
      <c r="AU73" s="23"/>
      <c r="AV73" s="29"/>
    </row>
    <row r="74">
      <c r="AN74" s="6"/>
      <c r="AQ74" s="28"/>
      <c r="AR74" s="28"/>
      <c r="AS74" s="23"/>
      <c r="AT74" s="23"/>
      <c r="AU74" s="23"/>
      <c r="AV74" s="29"/>
    </row>
    <row r="75">
      <c r="AN75" s="6"/>
      <c r="AQ75" s="28"/>
      <c r="AR75" s="28"/>
      <c r="AS75" s="23"/>
      <c r="AT75" s="23"/>
      <c r="AU75" s="23"/>
      <c r="AV75" s="29"/>
    </row>
    <row r="76">
      <c r="AN76" s="6"/>
      <c r="AQ76" s="28"/>
      <c r="AR76" s="28"/>
      <c r="AS76" s="23"/>
      <c r="AT76" s="23"/>
      <c r="AU76" s="23"/>
      <c r="AV76" s="29"/>
    </row>
    <row r="77">
      <c r="AN77" s="6"/>
      <c r="AQ77" s="28"/>
      <c r="AR77" s="28"/>
      <c r="AS77" s="23"/>
      <c r="AT77" s="23"/>
      <c r="AU77" s="23"/>
      <c r="AV77" s="29"/>
    </row>
    <row r="78">
      <c r="AN78" s="6"/>
      <c r="AQ78" s="28"/>
      <c r="AR78" s="28"/>
      <c r="AS78" s="23"/>
      <c r="AT78" s="23"/>
      <c r="AU78" s="23"/>
      <c r="AV78" s="29"/>
    </row>
    <row r="79">
      <c r="AN79" s="6"/>
      <c r="AQ79" s="28"/>
      <c r="AR79" s="28"/>
      <c r="AS79" s="23"/>
      <c r="AT79" s="23"/>
      <c r="AU79" s="23"/>
      <c r="AV79" s="29"/>
    </row>
    <row r="80">
      <c r="AN80" s="6"/>
      <c r="AQ80" s="28"/>
      <c r="AR80" s="28"/>
      <c r="AS80" s="23"/>
      <c r="AT80" s="23"/>
      <c r="AU80" s="23"/>
      <c r="AV80" s="29"/>
    </row>
    <row r="81">
      <c r="AN81" s="6"/>
      <c r="AQ81" s="28"/>
      <c r="AR81" s="28"/>
      <c r="AS81" s="23"/>
      <c r="AT81" s="23"/>
      <c r="AU81" s="23"/>
      <c r="AV81" s="29"/>
    </row>
    <row r="82">
      <c r="AN82" s="6"/>
      <c r="AQ82" s="28"/>
      <c r="AR82" s="28"/>
      <c r="AS82" s="23"/>
      <c r="AT82" s="23"/>
      <c r="AU82" s="23"/>
      <c r="AV82" s="29"/>
    </row>
    <row r="83">
      <c r="AN83" s="6"/>
      <c r="AQ83" s="28"/>
      <c r="AR83" s="28"/>
      <c r="AS83" s="23"/>
      <c r="AT83" s="23"/>
      <c r="AU83" s="23"/>
      <c r="AV83" s="29"/>
    </row>
    <row r="84">
      <c r="AN84" s="6"/>
      <c r="AQ84" s="28"/>
      <c r="AR84" s="28"/>
      <c r="AS84" s="23"/>
      <c r="AT84" s="23"/>
      <c r="AU84" s="23"/>
      <c r="AV84" s="29"/>
    </row>
    <row r="85">
      <c r="AN85" s="6"/>
      <c r="AQ85" s="28"/>
      <c r="AR85" s="28"/>
      <c r="AS85" s="23"/>
      <c r="AT85" s="23"/>
      <c r="AU85" s="23"/>
      <c r="AV85" s="29"/>
    </row>
    <row r="86">
      <c r="AN86" s="6"/>
      <c r="AQ86" s="28"/>
      <c r="AR86" s="28"/>
      <c r="AS86" s="23"/>
      <c r="AT86" s="23"/>
      <c r="AU86" s="23"/>
      <c r="AV86" s="29"/>
    </row>
    <row r="87">
      <c r="AN87" s="6"/>
      <c r="AQ87" s="28"/>
      <c r="AR87" s="28"/>
      <c r="AS87" s="23"/>
      <c r="AT87" s="23"/>
      <c r="AU87" s="23"/>
      <c r="AV87" s="29"/>
    </row>
    <row r="88">
      <c r="AN88" s="6"/>
      <c r="AQ88" s="28"/>
      <c r="AR88" s="28"/>
      <c r="AS88" s="23"/>
      <c r="AT88" s="23"/>
      <c r="AU88" s="23"/>
      <c r="AV88" s="29"/>
    </row>
    <row r="89">
      <c r="AN89" s="6"/>
      <c r="AQ89" s="28"/>
      <c r="AR89" s="28"/>
      <c r="AS89" s="23"/>
      <c r="AT89" s="23"/>
      <c r="AU89" s="23"/>
      <c r="AV89" s="29"/>
    </row>
    <row r="90">
      <c r="AN90" s="6"/>
      <c r="AQ90" s="28"/>
      <c r="AR90" s="28"/>
      <c r="AS90" s="23"/>
      <c r="AT90" s="23"/>
      <c r="AU90" s="23"/>
      <c r="AV90" s="29"/>
    </row>
    <row r="91">
      <c r="AN91" s="6"/>
      <c r="AQ91" s="28"/>
      <c r="AR91" s="28"/>
      <c r="AS91" s="23"/>
      <c r="AT91" s="23"/>
      <c r="AU91" s="23"/>
      <c r="AV91" s="29"/>
    </row>
    <row r="92">
      <c r="AN92" s="6"/>
      <c r="AQ92" s="28"/>
      <c r="AR92" s="28"/>
      <c r="AS92" s="23"/>
      <c r="AT92" s="23"/>
      <c r="AU92" s="23"/>
      <c r="AV92" s="29"/>
    </row>
    <row r="93">
      <c r="AN93" s="6"/>
      <c r="AQ93" s="28"/>
      <c r="AR93" s="28"/>
      <c r="AS93" s="23"/>
      <c r="AT93" s="23"/>
      <c r="AU93" s="23"/>
      <c r="AV93" s="29"/>
    </row>
    <row r="94">
      <c r="AN94" s="6"/>
      <c r="AQ94" s="28"/>
      <c r="AR94" s="28"/>
      <c r="AS94" s="23"/>
      <c r="AT94" s="23"/>
      <c r="AU94" s="23"/>
      <c r="AV94" s="29"/>
    </row>
    <row r="95">
      <c r="AN95" s="6"/>
      <c r="AQ95" s="28"/>
      <c r="AR95" s="28"/>
      <c r="AS95" s="23"/>
      <c r="AT95" s="23"/>
      <c r="AU95" s="23"/>
      <c r="AV95" s="29"/>
    </row>
    <row r="96">
      <c r="AN96" s="6"/>
      <c r="AQ96" s="28"/>
      <c r="AR96" s="28"/>
      <c r="AS96" s="23"/>
      <c r="AT96" s="23"/>
      <c r="AU96" s="23"/>
      <c r="AV96" s="29"/>
    </row>
    <row r="97">
      <c r="AN97" s="6"/>
      <c r="AQ97" s="28"/>
      <c r="AR97" s="28"/>
      <c r="AS97" s="23"/>
      <c r="AT97" s="23"/>
      <c r="AU97" s="23"/>
      <c r="AV97" s="29"/>
    </row>
    <row r="98">
      <c r="AN98" s="6"/>
      <c r="AQ98" s="28"/>
      <c r="AR98" s="28"/>
      <c r="AS98" s="23"/>
      <c r="AT98" s="23"/>
      <c r="AU98" s="23"/>
      <c r="AV98" s="29"/>
    </row>
    <row r="99">
      <c r="AN99" s="6"/>
      <c r="AQ99" s="28"/>
      <c r="AR99" s="28"/>
      <c r="AS99" s="23"/>
      <c r="AT99" s="23"/>
      <c r="AU99" s="23"/>
      <c r="AV99" s="29"/>
    </row>
    <row r="100">
      <c r="AN100" s="6"/>
      <c r="AQ100" s="28"/>
      <c r="AR100" s="28"/>
      <c r="AS100" s="23"/>
      <c r="AT100" s="23"/>
      <c r="AU100" s="23"/>
      <c r="AV100" s="29"/>
    </row>
    <row r="101">
      <c r="AN101" s="6"/>
      <c r="AQ101" s="28"/>
      <c r="AR101" s="28"/>
      <c r="AS101" s="23"/>
      <c r="AT101" s="23"/>
      <c r="AU101" s="23"/>
      <c r="AV101" s="29"/>
    </row>
    <row r="102">
      <c r="AN102" s="6"/>
      <c r="AQ102" s="28"/>
      <c r="AR102" s="28"/>
      <c r="AS102" s="23"/>
      <c r="AT102" s="23"/>
      <c r="AU102" s="23"/>
      <c r="AV102" s="29"/>
    </row>
    <row r="103">
      <c r="AN103" s="6"/>
      <c r="AQ103" s="28"/>
      <c r="AR103" s="28"/>
      <c r="AS103" s="23"/>
      <c r="AT103" s="23"/>
      <c r="AU103" s="23"/>
      <c r="AV103" s="29"/>
    </row>
    <row r="104">
      <c r="AN104" s="6"/>
      <c r="AQ104" s="28"/>
      <c r="AR104" s="28"/>
      <c r="AS104" s="23"/>
      <c r="AT104" s="23"/>
      <c r="AU104" s="23"/>
      <c r="AV104" s="29"/>
    </row>
    <row r="105">
      <c r="AN105" s="6"/>
      <c r="AQ105" s="28"/>
      <c r="AR105" s="28"/>
      <c r="AS105" s="23"/>
      <c r="AT105" s="23"/>
      <c r="AU105" s="23"/>
      <c r="AV105" s="29"/>
    </row>
    <row r="106">
      <c r="AN106" s="6"/>
      <c r="AQ106" s="28"/>
      <c r="AR106" s="28"/>
      <c r="AS106" s="23"/>
      <c r="AT106" s="23"/>
      <c r="AU106" s="23"/>
      <c r="AV106" s="29"/>
    </row>
    <row r="107">
      <c r="AN107" s="6"/>
      <c r="AQ107" s="28"/>
      <c r="AR107" s="28"/>
      <c r="AS107" s="23"/>
      <c r="AT107" s="23"/>
      <c r="AU107" s="23"/>
      <c r="AV107" s="29"/>
    </row>
    <row r="108">
      <c r="AN108" s="6"/>
      <c r="AQ108" s="28"/>
      <c r="AR108" s="28"/>
      <c r="AS108" s="23"/>
      <c r="AT108" s="23"/>
      <c r="AU108" s="23"/>
      <c r="AV108" s="29"/>
    </row>
    <row r="109">
      <c r="AN109" s="6"/>
      <c r="AQ109" s="28"/>
      <c r="AR109" s="28"/>
      <c r="AS109" s="23"/>
      <c r="AT109" s="23"/>
      <c r="AU109" s="23"/>
      <c r="AV109" s="29"/>
    </row>
    <row r="110">
      <c r="AN110" s="6"/>
      <c r="AQ110" s="28"/>
      <c r="AR110" s="28"/>
      <c r="AS110" s="23"/>
      <c r="AT110" s="23"/>
      <c r="AU110" s="23"/>
      <c r="AV110" s="29"/>
    </row>
    <row r="111">
      <c r="AN111" s="6"/>
      <c r="AQ111" s="28"/>
      <c r="AR111" s="28"/>
      <c r="AS111" s="23"/>
      <c r="AT111" s="23"/>
      <c r="AU111" s="23"/>
      <c r="AV111" s="29"/>
    </row>
    <row r="112">
      <c r="AN112" s="6"/>
      <c r="AQ112" s="28"/>
      <c r="AR112" s="28"/>
      <c r="AS112" s="23"/>
      <c r="AT112" s="23"/>
      <c r="AU112" s="23"/>
      <c r="AV112" s="29"/>
    </row>
    <row r="113">
      <c r="AN113" s="6"/>
      <c r="AQ113" s="28"/>
      <c r="AR113" s="28"/>
      <c r="AS113" s="23"/>
      <c r="AT113" s="23"/>
      <c r="AU113" s="23"/>
      <c r="AV113" s="29"/>
    </row>
    <row r="114">
      <c r="AN114" s="6"/>
      <c r="AQ114" s="28"/>
      <c r="AR114" s="28"/>
      <c r="AS114" s="23"/>
      <c r="AT114" s="23"/>
      <c r="AU114" s="23"/>
      <c r="AV114" s="29"/>
    </row>
    <row r="115">
      <c r="AN115" s="6"/>
      <c r="AQ115" s="28"/>
      <c r="AR115" s="28"/>
      <c r="AS115" s="23"/>
      <c r="AT115" s="23"/>
      <c r="AU115" s="23"/>
      <c r="AV115" s="29"/>
    </row>
    <row r="116">
      <c r="AN116" s="6"/>
      <c r="AQ116" s="28"/>
      <c r="AR116" s="28"/>
      <c r="AS116" s="23"/>
      <c r="AT116" s="23"/>
      <c r="AU116" s="23"/>
      <c r="AV116" s="29"/>
    </row>
    <row r="117">
      <c r="AN117" s="6"/>
      <c r="AQ117" s="28"/>
      <c r="AR117" s="28"/>
      <c r="AS117" s="23"/>
      <c r="AT117" s="23"/>
      <c r="AU117" s="23"/>
      <c r="AV117" s="29"/>
    </row>
    <row r="118">
      <c r="AN118" s="6"/>
      <c r="AQ118" s="28"/>
      <c r="AR118" s="28"/>
      <c r="AS118" s="23"/>
      <c r="AT118" s="23"/>
      <c r="AU118" s="23"/>
      <c r="AV118" s="29"/>
    </row>
    <row r="119">
      <c r="AN119" s="6"/>
      <c r="AQ119" s="28"/>
      <c r="AR119" s="28"/>
      <c r="AS119" s="23"/>
      <c r="AT119" s="23"/>
      <c r="AU119" s="23"/>
      <c r="AV119" s="29"/>
    </row>
    <row r="120">
      <c r="AN120" s="6"/>
      <c r="AQ120" s="28"/>
      <c r="AR120" s="28"/>
      <c r="AS120" s="23"/>
      <c r="AT120" s="23"/>
      <c r="AU120" s="23"/>
      <c r="AV120" s="29"/>
    </row>
    <row r="121">
      <c r="AN121" s="6"/>
      <c r="AQ121" s="28"/>
      <c r="AR121" s="28"/>
      <c r="AS121" s="23"/>
      <c r="AT121" s="23"/>
      <c r="AU121" s="23"/>
      <c r="AV121" s="29"/>
    </row>
    <row r="122">
      <c r="AN122" s="6"/>
      <c r="AQ122" s="28"/>
      <c r="AR122" s="28"/>
      <c r="AS122" s="23"/>
      <c r="AT122" s="23"/>
      <c r="AU122" s="23"/>
      <c r="AV122" s="29"/>
    </row>
    <row r="123">
      <c r="AN123" s="6"/>
      <c r="AQ123" s="28"/>
      <c r="AR123" s="28"/>
      <c r="AS123" s="23"/>
      <c r="AT123" s="23"/>
      <c r="AU123" s="23"/>
      <c r="AV123" s="29"/>
    </row>
    <row r="124">
      <c r="AN124" s="6"/>
      <c r="AQ124" s="28"/>
      <c r="AR124" s="28"/>
      <c r="AS124" s="23"/>
      <c r="AT124" s="23"/>
      <c r="AU124" s="23"/>
      <c r="AV124" s="29"/>
    </row>
    <row r="125">
      <c r="AN125" s="6"/>
      <c r="AQ125" s="28"/>
      <c r="AR125" s="28"/>
      <c r="AS125" s="23"/>
      <c r="AT125" s="23"/>
      <c r="AU125" s="23"/>
      <c r="AV125" s="29"/>
    </row>
    <row r="126">
      <c r="AN126" s="6"/>
      <c r="AQ126" s="28"/>
      <c r="AR126" s="28"/>
      <c r="AS126" s="23"/>
      <c r="AT126" s="23"/>
      <c r="AU126" s="23"/>
      <c r="AV126" s="29"/>
    </row>
    <row r="127">
      <c r="AN127" s="6"/>
      <c r="AQ127" s="28"/>
      <c r="AR127" s="28"/>
      <c r="AS127" s="23"/>
      <c r="AT127" s="23"/>
      <c r="AU127" s="23"/>
      <c r="AV127" s="29"/>
    </row>
    <row r="128">
      <c r="AN128" s="6"/>
      <c r="AQ128" s="28"/>
      <c r="AR128" s="28"/>
      <c r="AS128" s="23"/>
      <c r="AT128" s="23"/>
      <c r="AU128" s="23"/>
      <c r="AV128" s="29"/>
    </row>
    <row r="129">
      <c r="AN129" s="6"/>
      <c r="AQ129" s="28"/>
      <c r="AR129" s="28"/>
      <c r="AS129" s="23"/>
      <c r="AT129" s="23"/>
      <c r="AU129" s="23"/>
      <c r="AV129" s="29"/>
    </row>
    <row r="130">
      <c r="AN130" s="6"/>
      <c r="AQ130" s="28"/>
      <c r="AR130" s="28"/>
      <c r="AS130" s="23"/>
      <c r="AT130" s="23"/>
      <c r="AU130" s="23"/>
      <c r="AV130" s="29"/>
    </row>
    <row r="131">
      <c r="AN131" s="6"/>
      <c r="AQ131" s="28"/>
      <c r="AR131" s="28"/>
      <c r="AS131" s="23"/>
      <c r="AT131" s="23"/>
      <c r="AU131" s="23"/>
      <c r="AV131" s="29"/>
    </row>
    <row r="132">
      <c r="AN132" s="6"/>
      <c r="AQ132" s="28"/>
      <c r="AR132" s="28"/>
      <c r="AS132" s="23"/>
      <c r="AT132" s="23"/>
      <c r="AU132" s="23"/>
      <c r="AV132" s="29"/>
    </row>
    <row r="133">
      <c r="AN133" s="6"/>
      <c r="AQ133" s="28"/>
      <c r="AR133" s="28"/>
      <c r="AS133" s="23"/>
      <c r="AT133" s="23"/>
      <c r="AU133" s="23"/>
      <c r="AV133" s="29"/>
    </row>
    <row r="134">
      <c r="AN134" s="6"/>
      <c r="AQ134" s="28"/>
      <c r="AR134" s="28"/>
      <c r="AS134" s="23"/>
      <c r="AT134" s="23"/>
      <c r="AU134" s="23"/>
      <c r="AV134" s="29"/>
    </row>
    <row r="135">
      <c r="AN135" s="6"/>
      <c r="AQ135" s="28"/>
      <c r="AR135" s="28"/>
      <c r="AS135" s="23"/>
      <c r="AT135" s="23"/>
      <c r="AU135" s="23"/>
      <c r="AV135" s="29"/>
    </row>
    <row r="136">
      <c r="AN136" s="6"/>
      <c r="AQ136" s="28"/>
      <c r="AR136" s="28"/>
      <c r="AS136" s="23"/>
      <c r="AT136" s="23"/>
      <c r="AU136" s="23"/>
      <c r="AV136" s="29"/>
    </row>
    <row r="137">
      <c r="AN137" s="6"/>
      <c r="AQ137" s="28"/>
      <c r="AR137" s="28"/>
      <c r="AS137" s="23"/>
      <c r="AT137" s="23"/>
      <c r="AU137" s="23"/>
      <c r="AV137" s="29"/>
    </row>
    <row r="138">
      <c r="AN138" s="6"/>
      <c r="AQ138" s="28"/>
      <c r="AR138" s="28"/>
      <c r="AS138" s="23"/>
      <c r="AT138" s="23"/>
      <c r="AU138" s="23"/>
      <c r="AV138" s="29"/>
    </row>
    <row r="139">
      <c r="AN139" s="6"/>
      <c r="AQ139" s="28"/>
      <c r="AR139" s="28"/>
      <c r="AS139" s="23"/>
      <c r="AT139" s="23"/>
      <c r="AU139" s="23"/>
      <c r="AV139" s="29"/>
    </row>
    <row r="140">
      <c r="AN140" s="6"/>
      <c r="AQ140" s="28"/>
      <c r="AR140" s="28"/>
      <c r="AS140" s="23"/>
      <c r="AT140" s="23"/>
      <c r="AU140" s="23"/>
      <c r="AV140" s="29"/>
    </row>
    <row r="141">
      <c r="AN141" s="6"/>
      <c r="AQ141" s="28"/>
      <c r="AR141" s="28"/>
      <c r="AS141" s="23"/>
      <c r="AT141" s="23"/>
      <c r="AU141" s="23"/>
      <c r="AV141" s="29"/>
    </row>
    <row r="142">
      <c r="AN142" s="6"/>
      <c r="AQ142" s="28"/>
      <c r="AR142" s="28"/>
      <c r="AS142" s="23"/>
      <c r="AT142" s="23"/>
      <c r="AU142" s="23"/>
      <c r="AV142" s="29"/>
    </row>
    <row r="143">
      <c r="AN143" s="6"/>
      <c r="AQ143" s="28"/>
      <c r="AR143" s="28"/>
      <c r="AS143" s="23"/>
      <c r="AT143" s="23"/>
      <c r="AU143" s="23"/>
      <c r="AV143" s="29"/>
    </row>
    <row r="144">
      <c r="AN144" s="6"/>
      <c r="AQ144" s="28"/>
      <c r="AR144" s="28"/>
      <c r="AS144" s="23"/>
      <c r="AT144" s="23"/>
      <c r="AU144" s="23"/>
      <c r="AV144" s="29"/>
    </row>
    <row r="145">
      <c r="AN145" s="6"/>
      <c r="AQ145" s="28"/>
      <c r="AR145" s="28"/>
      <c r="AS145" s="23"/>
      <c r="AT145" s="23"/>
      <c r="AU145" s="23"/>
      <c r="AV145" s="29"/>
    </row>
    <row r="146">
      <c r="AN146" s="6"/>
      <c r="AQ146" s="28"/>
      <c r="AR146" s="28"/>
      <c r="AS146" s="23"/>
      <c r="AT146" s="23"/>
      <c r="AU146" s="23"/>
      <c r="AV146" s="29"/>
    </row>
    <row r="147">
      <c r="AN147" s="6"/>
      <c r="AQ147" s="28"/>
      <c r="AR147" s="28"/>
      <c r="AS147" s="23"/>
      <c r="AT147" s="23"/>
      <c r="AU147" s="23"/>
      <c r="AV147" s="29"/>
    </row>
    <row r="148">
      <c r="AN148" s="6"/>
      <c r="AQ148" s="28"/>
      <c r="AR148" s="28"/>
      <c r="AS148" s="23"/>
      <c r="AT148" s="23"/>
      <c r="AU148" s="23"/>
      <c r="AV148" s="29"/>
    </row>
    <row r="149">
      <c r="AN149" s="6"/>
      <c r="AQ149" s="28"/>
      <c r="AR149" s="28"/>
      <c r="AS149" s="23"/>
      <c r="AT149" s="23"/>
      <c r="AU149" s="23"/>
      <c r="AV149" s="29"/>
    </row>
    <row r="150">
      <c r="AN150" s="6"/>
      <c r="AQ150" s="28"/>
      <c r="AR150" s="28"/>
      <c r="AS150" s="23"/>
      <c r="AT150" s="23"/>
      <c r="AU150" s="23"/>
      <c r="AV150" s="29"/>
    </row>
    <row r="151">
      <c r="AN151" s="6"/>
      <c r="AQ151" s="28"/>
      <c r="AR151" s="28"/>
      <c r="AS151" s="23"/>
      <c r="AT151" s="23"/>
      <c r="AU151" s="23"/>
      <c r="AV151" s="29"/>
    </row>
    <row r="152">
      <c r="AN152" s="6"/>
      <c r="AQ152" s="28"/>
      <c r="AR152" s="28"/>
      <c r="AS152" s="23"/>
      <c r="AT152" s="23"/>
      <c r="AU152" s="23"/>
      <c r="AV152" s="29"/>
    </row>
    <row r="153">
      <c r="AN153" s="6"/>
      <c r="AQ153" s="28"/>
      <c r="AR153" s="28"/>
      <c r="AS153" s="23"/>
      <c r="AT153" s="23"/>
      <c r="AU153" s="23"/>
      <c r="AV153" s="29"/>
    </row>
    <row r="154">
      <c r="AN154" s="6"/>
      <c r="AQ154" s="28"/>
      <c r="AR154" s="28"/>
      <c r="AS154" s="23"/>
      <c r="AT154" s="23"/>
      <c r="AU154" s="23"/>
      <c r="AV154" s="29"/>
    </row>
    <row r="155">
      <c r="AN155" s="6"/>
      <c r="AQ155" s="28"/>
      <c r="AR155" s="28"/>
      <c r="AS155" s="23"/>
      <c r="AT155" s="23"/>
      <c r="AU155" s="23"/>
      <c r="AV155" s="29"/>
    </row>
    <row r="156">
      <c r="AN156" s="6"/>
      <c r="AQ156" s="28"/>
      <c r="AR156" s="28"/>
      <c r="AS156" s="23"/>
      <c r="AT156" s="23"/>
      <c r="AU156" s="23"/>
      <c r="AV156" s="29"/>
    </row>
    <row r="157">
      <c r="AN157" s="6"/>
      <c r="AQ157" s="28"/>
      <c r="AR157" s="28"/>
      <c r="AS157" s="23"/>
      <c r="AT157" s="23"/>
      <c r="AU157" s="23"/>
      <c r="AV157" s="29"/>
    </row>
    <row r="158">
      <c r="AN158" s="6"/>
      <c r="AQ158" s="28"/>
      <c r="AR158" s="28"/>
      <c r="AS158" s="23"/>
      <c r="AT158" s="23"/>
      <c r="AU158" s="23"/>
      <c r="AV158" s="29"/>
    </row>
    <row r="159">
      <c r="AN159" s="6"/>
      <c r="AQ159" s="28"/>
      <c r="AR159" s="28"/>
      <c r="AS159" s="23"/>
      <c r="AT159" s="23"/>
      <c r="AU159" s="23"/>
      <c r="AV159" s="29"/>
    </row>
    <row r="160">
      <c r="AN160" s="6"/>
      <c r="AQ160" s="28"/>
      <c r="AR160" s="28"/>
      <c r="AS160" s="23"/>
      <c r="AT160" s="23"/>
      <c r="AU160" s="23"/>
      <c r="AV160" s="29"/>
    </row>
    <row r="161">
      <c r="AN161" s="6"/>
      <c r="AQ161" s="28"/>
      <c r="AR161" s="28"/>
      <c r="AS161" s="23"/>
      <c r="AT161" s="23"/>
      <c r="AU161" s="23"/>
      <c r="AV161" s="29"/>
    </row>
    <row r="162">
      <c r="AN162" s="6"/>
      <c r="AQ162" s="28"/>
      <c r="AR162" s="28"/>
      <c r="AS162" s="23"/>
      <c r="AT162" s="23"/>
      <c r="AU162" s="23"/>
      <c r="AV162" s="29"/>
    </row>
    <row r="163">
      <c r="AN163" s="6"/>
      <c r="AQ163" s="28"/>
      <c r="AR163" s="28"/>
      <c r="AS163" s="23"/>
      <c r="AT163" s="23"/>
      <c r="AU163" s="23"/>
      <c r="AV163" s="29"/>
    </row>
    <row r="164">
      <c r="AN164" s="6"/>
      <c r="AQ164" s="28"/>
      <c r="AR164" s="28"/>
      <c r="AS164" s="23"/>
      <c r="AT164" s="23"/>
      <c r="AU164" s="23"/>
      <c r="AV164" s="29"/>
    </row>
    <row r="165">
      <c r="AN165" s="6"/>
      <c r="AQ165" s="28"/>
      <c r="AR165" s="28"/>
      <c r="AS165" s="23"/>
      <c r="AT165" s="23"/>
      <c r="AU165" s="23"/>
      <c r="AV165" s="29"/>
    </row>
    <row r="166">
      <c r="AN166" s="6"/>
      <c r="AQ166" s="28"/>
      <c r="AR166" s="28"/>
      <c r="AS166" s="23"/>
      <c r="AT166" s="23"/>
      <c r="AU166" s="23"/>
      <c r="AV166" s="29"/>
    </row>
    <row r="167">
      <c r="AN167" s="6"/>
      <c r="AQ167" s="28"/>
      <c r="AR167" s="28"/>
      <c r="AS167" s="23"/>
      <c r="AT167" s="23"/>
      <c r="AU167" s="23"/>
      <c r="AV167" s="29"/>
    </row>
    <row r="168">
      <c r="AN168" s="6"/>
      <c r="AQ168" s="28"/>
      <c r="AR168" s="28"/>
      <c r="AS168" s="23"/>
      <c r="AT168" s="23"/>
      <c r="AU168" s="23"/>
      <c r="AV168" s="29"/>
    </row>
    <row r="169">
      <c r="AN169" s="6"/>
      <c r="AQ169" s="28"/>
      <c r="AR169" s="28"/>
      <c r="AS169" s="23"/>
      <c r="AT169" s="23"/>
      <c r="AU169" s="23"/>
      <c r="AV169" s="29"/>
    </row>
    <row r="170">
      <c r="AN170" s="6"/>
      <c r="AQ170" s="28"/>
      <c r="AR170" s="28"/>
      <c r="AS170" s="23"/>
      <c r="AT170" s="23"/>
      <c r="AU170" s="23"/>
      <c r="AV170" s="29"/>
    </row>
    <row r="171">
      <c r="AN171" s="6"/>
      <c r="AQ171" s="28"/>
      <c r="AR171" s="28"/>
      <c r="AS171" s="23"/>
      <c r="AT171" s="23"/>
      <c r="AU171" s="23"/>
      <c r="AV171" s="29"/>
    </row>
    <row r="172">
      <c r="AN172" s="6"/>
      <c r="AQ172" s="28"/>
      <c r="AR172" s="28"/>
      <c r="AS172" s="23"/>
      <c r="AT172" s="23"/>
      <c r="AU172" s="23"/>
      <c r="AV172" s="29"/>
    </row>
    <row r="173">
      <c r="AN173" s="6"/>
      <c r="AQ173" s="28"/>
      <c r="AR173" s="28"/>
      <c r="AS173" s="23"/>
      <c r="AT173" s="23"/>
      <c r="AU173" s="23"/>
      <c r="AV173" s="29"/>
    </row>
    <row r="174">
      <c r="AN174" s="6"/>
      <c r="AQ174" s="28"/>
      <c r="AR174" s="28"/>
      <c r="AS174" s="23"/>
      <c r="AT174" s="23"/>
      <c r="AU174" s="23"/>
      <c r="AV174" s="29"/>
    </row>
    <row r="175">
      <c r="AN175" s="6"/>
      <c r="AQ175" s="28"/>
      <c r="AR175" s="28"/>
      <c r="AS175" s="23"/>
      <c r="AT175" s="23"/>
      <c r="AU175" s="23"/>
      <c r="AV175" s="29"/>
    </row>
    <row r="176">
      <c r="AN176" s="6"/>
      <c r="AQ176" s="28"/>
      <c r="AR176" s="28"/>
      <c r="AS176" s="23"/>
      <c r="AT176" s="23"/>
      <c r="AU176" s="23"/>
      <c r="AV176" s="29"/>
    </row>
    <row r="177">
      <c r="AN177" s="6"/>
      <c r="AQ177" s="28"/>
      <c r="AR177" s="28"/>
      <c r="AS177" s="23"/>
      <c r="AT177" s="23"/>
      <c r="AU177" s="23"/>
      <c r="AV177" s="29"/>
    </row>
    <row r="178">
      <c r="AN178" s="6"/>
      <c r="AQ178" s="28"/>
      <c r="AR178" s="28"/>
      <c r="AS178" s="23"/>
      <c r="AT178" s="23"/>
      <c r="AU178" s="23"/>
      <c r="AV178" s="29"/>
    </row>
    <row r="179">
      <c r="AN179" s="6"/>
      <c r="AQ179" s="28"/>
      <c r="AR179" s="28"/>
      <c r="AS179" s="23"/>
      <c r="AT179" s="23"/>
      <c r="AU179" s="23"/>
      <c r="AV179" s="29"/>
    </row>
    <row r="180">
      <c r="AN180" s="6"/>
      <c r="AQ180" s="28"/>
      <c r="AR180" s="28"/>
      <c r="AS180" s="23"/>
      <c r="AT180" s="23"/>
      <c r="AU180" s="23"/>
      <c r="AV180" s="29"/>
    </row>
    <row r="181">
      <c r="AN181" s="6"/>
      <c r="AQ181" s="28"/>
      <c r="AR181" s="28"/>
      <c r="AS181" s="23"/>
      <c r="AT181" s="23"/>
      <c r="AU181" s="23"/>
      <c r="AV181" s="29"/>
    </row>
    <row r="182">
      <c r="AN182" s="6"/>
      <c r="AQ182" s="28"/>
      <c r="AR182" s="28"/>
      <c r="AS182" s="23"/>
      <c r="AT182" s="23"/>
      <c r="AU182" s="23"/>
      <c r="AV182" s="29"/>
    </row>
    <row r="183">
      <c r="AN183" s="6"/>
      <c r="AQ183" s="28"/>
      <c r="AR183" s="28"/>
      <c r="AS183" s="23"/>
      <c r="AT183" s="23"/>
      <c r="AU183" s="23"/>
      <c r="AV183" s="29"/>
    </row>
    <row r="184">
      <c r="AN184" s="6"/>
      <c r="AQ184" s="28"/>
      <c r="AR184" s="28"/>
      <c r="AS184" s="23"/>
      <c r="AT184" s="23"/>
      <c r="AU184" s="23"/>
      <c r="AV184" s="29"/>
    </row>
    <row r="185">
      <c r="AN185" s="6"/>
      <c r="AQ185" s="28"/>
      <c r="AR185" s="28"/>
      <c r="AS185" s="23"/>
      <c r="AT185" s="23"/>
      <c r="AU185" s="23"/>
      <c r="AV185" s="29"/>
    </row>
    <row r="186">
      <c r="AN186" s="6"/>
      <c r="AQ186" s="28"/>
      <c r="AR186" s="28"/>
      <c r="AS186" s="23"/>
      <c r="AT186" s="23"/>
      <c r="AU186" s="23"/>
      <c r="AV186" s="29"/>
    </row>
    <row r="187">
      <c r="AN187" s="6"/>
      <c r="AQ187" s="28"/>
      <c r="AR187" s="28"/>
      <c r="AS187" s="23"/>
      <c r="AT187" s="23"/>
      <c r="AU187" s="23"/>
      <c r="AV187" s="29"/>
    </row>
    <row r="188">
      <c r="AN188" s="6"/>
      <c r="AQ188" s="28"/>
      <c r="AR188" s="28"/>
      <c r="AS188" s="23"/>
      <c r="AT188" s="23"/>
      <c r="AU188" s="23"/>
      <c r="AV188" s="29"/>
    </row>
    <row r="189">
      <c r="AN189" s="6"/>
      <c r="AQ189" s="28"/>
      <c r="AR189" s="28"/>
      <c r="AS189" s="23"/>
      <c r="AT189" s="23"/>
      <c r="AU189" s="23"/>
      <c r="AV189" s="29"/>
    </row>
    <row r="190">
      <c r="AN190" s="6"/>
      <c r="AQ190" s="28"/>
      <c r="AR190" s="28"/>
      <c r="AS190" s="23"/>
      <c r="AT190" s="23"/>
      <c r="AU190" s="23"/>
      <c r="AV190" s="29"/>
    </row>
    <row r="191">
      <c r="AN191" s="6"/>
      <c r="AQ191" s="28"/>
      <c r="AR191" s="28"/>
      <c r="AS191" s="23"/>
      <c r="AT191" s="23"/>
      <c r="AU191" s="23"/>
      <c r="AV191" s="29"/>
    </row>
    <row r="192">
      <c r="AN192" s="6"/>
      <c r="AQ192" s="28"/>
      <c r="AR192" s="28"/>
      <c r="AS192" s="23"/>
      <c r="AT192" s="23"/>
      <c r="AU192" s="23"/>
      <c r="AV192" s="29"/>
    </row>
    <row r="193">
      <c r="AN193" s="6"/>
      <c r="AQ193" s="28"/>
      <c r="AR193" s="28"/>
      <c r="AS193" s="23"/>
      <c r="AT193" s="23"/>
      <c r="AU193" s="23"/>
      <c r="AV193" s="29"/>
    </row>
    <row r="194">
      <c r="AN194" s="6"/>
      <c r="AQ194" s="28"/>
      <c r="AR194" s="28"/>
      <c r="AS194" s="23"/>
      <c r="AT194" s="23"/>
      <c r="AU194" s="23"/>
      <c r="AV194" s="29"/>
    </row>
    <row r="195">
      <c r="AN195" s="6"/>
      <c r="AQ195" s="28"/>
      <c r="AR195" s="28"/>
      <c r="AS195" s="23"/>
      <c r="AT195" s="23"/>
      <c r="AU195" s="23"/>
      <c r="AV195" s="29"/>
    </row>
    <row r="196">
      <c r="AN196" s="6"/>
      <c r="AQ196" s="28"/>
      <c r="AR196" s="28"/>
      <c r="AS196" s="23"/>
      <c r="AT196" s="23"/>
      <c r="AU196" s="23"/>
      <c r="AV196" s="29"/>
    </row>
    <row r="197">
      <c r="AN197" s="6"/>
      <c r="AQ197" s="28"/>
      <c r="AR197" s="28"/>
      <c r="AS197" s="23"/>
      <c r="AT197" s="23"/>
      <c r="AU197" s="23"/>
      <c r="AV197" s="29"/>
    </row>
    <row r="198">
      <c r="AN198" s="6"/>
      <c r="AQ198" s="28"/>
      <c r="AR198" s="28"/>
      <c r="AS198" s="23"/>
      <c r="AT198" s="23"/>
      <c r="AU198" s="23"/>
      <c r="AV198" s="29"/>
    </row>
    <row r="199">
      <c r="AN199" s="6"/>
      <c r="AQ199" s="28"/>
      <c r="AR199" s="28"/>
      <c r="AS199" s="23"/>
      <c r="AT199" s="23"/>
      <c r="AU199" s="23"/>
      <c r="AV199" s="29"/>
    </row>
    <row r="200">
      <c r="AN200" s="6"/>
      <c r="AQ200" s="28"/>
      <c r="AR200" s="28"/>
      <c r="AS200" s="23"/>
      <c r="AT200" s="23"/>
      <c r="AU200" s="23"/>
      <c r="AV200" s="29"/>
    </row>
    <row r="201">
      <c r="AN201" s="6"/>
      <c r="AQ201" s="28"/>
      <c r="AR201" s="28"/>
      <c r="AS201" s="23"/>
      <c r="AT201" s="23"/>
      <c r="AU201" s="23"/>
      <c r="AV201" s="29"/>
    </row>
    <row r="202">
      <c r="AN202" s="6"/>
      <c r="AQ202" s="28"/>
      <c r="AR202" s="28"/>
      <c r="AS202" s="23"/>
      <c r="AT202" s="23"/>
      <c r="AU202" s="23"/>
      <c r="AV202" s="29"/>
    </row>
    <row r="203">
      <c r="AN203" s="6"/>
      <c r="AQ203" s="28"/>
      <c r="AR203" s="28"/>
      <c r="AS203" s="23"/>
      <c r="AT203" s="23"/>
      <c r="AU203" s="23"/>
      <c r="AV203" s="29"/>
    </row>
    <row r="204">
      <c r="AN204" s="6"/>
      <c r="AQ204" s="28"/>
      <c r="AR204" s="28"/>
      <c r="AS204" s="23"/>
      <c r="AT204" s="23"/>
      <c r="AU204" s="23"/>
      <c r="AV204" s="29"/>
    </row>
    <row r="205">
      <c r="AN205" s="6"/>
      <c r="AQ205" s="28"/>
      <c r="AR205" s="28"/>
      <c r="AS205" s="23"/>
      <c r="AT205" s="23"/>
      <c r="AU205" s="23"/>
      <c r="AV205" s="29"/>
    </row>
    <row r="206">
      <c r="AN206" s="6"/>
      <c r="AQ206" s="28"/>
      <c r="AR206" s="28"/>
      <c r="AS206" s="23"/>
      <c r="AT206" s="23"/>
      <c r="AU206" s="23"/>
      <c r="AV206" s="29"/>
    </row>
    <row r="207">
      <c r="AN207" s="6"/>
      <c r="AQ207" s="28"/>
      <c r="AR207" s="28"/>
      <c r="AS207" s="23"/>
      <c r="AT207" s="23"/>
      <c r="AU207" s="23"/>
      <c r="AV207" s="29"/>
    </row>
    <row r="208">
      <c r="AN208" s="6"/>
      <c r="AQ208" s="28"/>
      <c r="AR208" s="28"/>
      <c r="AS208" s="23"/>
      <c r="AT208" s="23"/>
      <c r="AU208" s="23"/>
      <c r="AV208" s="29"/>
    </row>
    <row r="209">
      <c r="AN209" s="6"/>
      <c r="AQ209" s="28"/>
      <c r="AR209" s="28"/>
      <c r="AS209" s="23"/>
      <c r="AT209" s="23"/>
      <c r="AU209" s="23"/>
      <c r="AV209" s="29"/>
    </row>
    <row r="210">
      <c r="AN210" s="6"/>
      <c r="AQ210" s="28"/>
      <c r="AR210" s="28"/>
      <c r="AS210" s="23"/>
      <c r="AT210" s="23"/>
      <c r="AU210" s="23"/>
      <c r="AV210" s="29"/>
    </row>
    <row r="211">
      <c r="AN211" s="6"/>
      <c r="AQ211" s="28"/>
      <c r="AR211" s="28"/>
      <c r="AS211" s="23"/>
      <c r="AT211" s="23"/>
      <c r="AU211" s="23"/>
      <c r="AV211" s="29"/>
    </row>
    <row r="212">
      <c r="AN212" s="6"/>
      <c r="AQ212" s="28"/>
      <c r="AR212" s="28"/>
      <c r="AS212" s="23"/>
      <c r="AT212" s="23"/>
      <c r="AU212" s="23"/>
      <c r="AV212" s="29"/>
    </row>
    <row r="213">
      <c r="AN213" s="6"/>
      <c r="AQ213" s="28"/>
      <c r="AR213" s="28"/>
      <c r="AS213" s="23"/>
      <c r="AT213" s="23"/>
      <c r="AU213" s="23"/>
      <c r="AV213" s="29"/>
    </row>
    <row r="214">
      <c r="AN214" s="6"/>
      <c r="AQ214" s="28"/>
      <c r="AR214" s="28"/>
      <c r="AS214" s="23"/>
      <c r="AT214" s="23"/>
      <c r="AU214" s="23"/>
      <c r="AV214" s="29"/>
    </row>
    <row r="215">
      <c r="AN215" s="6"/>
      <c r="AQ215" s="28"/>
      <c r="AR215" s="28"/>
      <c r="AS215" s="23"/>
      <c r="AT215" s="23"/>
      <c r="AU215" s="23"/>
      <c r="AV215" s="29"/>
    </row>
    <row r="216">
      <c r="AN216" s="6"/>
      <c r="AQ216" s="28"/>
      <c r="AR216" s="28"/>
      <c r="AS216" s="23"/>
      <c r="AT216" s="23"/>
      <c r="AU216" s="23"/>
      <c r="AV216" s="29"/>
    </row>
    <row r="217">
      <c r="AN217" s="6"/>
      <c r="AQ217" s="28"/>
      <c r="AR217" s="28"/>
      <c r="AS217" s="23"/>
      <c r="AT217" s="23"/>
      <c r="AU217" s="23"/>
      <c r="AV217" s="29"/>
    </row>
    <row r="218">
      <c r="AN218" s="6"/>
      <c r="AQ218" s="28"/>
      <c r="AR218" s="28"/>
      <c r="AS218" s="23"/>
      <c r="AT218" s="23"/>
      <c r="AU218" s="23"/>
      <c r="AV218" s="29"/>
    </row>
    <row r="219">
      <c r="AN219" s="6"/>
      <c r="AQ219" s="28"/>
      <c r="AR219" s="28"/>
      <c r="AS219" s="23"/>
      <c r="AT219" s="23"/>
      <c r="AU219" s="23"/>
      <c r="AV219" s="29"/>
    </row>
    <row r="220">
      <c r="AN220" s="6"/>
      <c r="AQ220" s="28"/>
      <c r="AR220" s="28"/>
      <c r="AS220" s="23"/>
      <c r="AT220" s="23"/>
      <c r="AU220" s="23"/>
      <c r="AV220" s="29"/>
    </row>
    <row r="221">
      <c r="AN221" s="6"/>
      <c r="AQ221" s="28"/>
      <c r="AR221" s="28"/>
      <c r="AS221" s="23"/>
      <c r="AT221" s="23"/>
      <c r="AU221" s="23"/>
      <c r="AV221" s="29"/>
    </row>
    <row r="222">
      <c r="AN222" s="6"/>
      <c r="AQ222" s="28"/>
      <c r="AR222" s="28"/>
      <c r="AS222" s="23"/>
      <c r="AT222" s="23"/>
      <c r="AU222" s="23"/>
      <c r="AV222" s="29"/>
    </row>
    <row r="223">
      <c r="AN223" s="6"/>
      <c r="AQ223" s="28"/>
      <c r="AR223" s="28"/>
      <c r="AS223" s="23"/>
      <c r="AT223" s="23"/>
      <c r="AU223" s="23"/>
      <c r="AV223" s="29"/>
    </row>
    <row r="224">
      <c r="AN224" s="6"/>
      <c r="AQ224" s="28"/>
      <c r="AR224" s="28"/>
      <c r="AS224" s="23"/>
      <c r="AT224" s="23"/>
      <c r="AU224" s="23"/>
      <c r="AV224" s="29"/>
    </row>
    <row r="225">
      <c r="AN225" s="6"/>
      <c r="AQ225" s="28"/>
      <c r="AR225" s="28"/>
      <c r="AS225" s="23"/>
      <c r="AT225" s="23"/>
      <c r="AU225" s="23"/>
      <c r="AV225" s="29"/>
    </row>
    <row r="226">
      <c r="AN226" s="6"/>
      <c r="AQ226" s="28"/>
      <c r="AR226" s="28"/>
      <c r="AS226" s="23"/>
      <c r="AT226" s="23"/>
      <c r="AU226" s="23"/>
      <c r="AV226" s="29"/>
    </row>
    <row r="227">
      <c r="AN227" s="6"/>
      <c r="AQ227" s="28"/>
      <c r="AR227" s="28"/>
      <c r="AS227" s="23"/>
      <c r="AT227" s="23"/>
      <c r="AU227" s="23"/>
      <c r="AV227" s="29"/>
    </row>
    <row r="228">
      <c r="AN228" s="6"/>
      <c r="AQ228" s="28"/>
      <c r="AR228" s="28"/>
      <c r="AS228" s="23"/>
      <c r="AT228" s="23"/>
      <c r="AU228" s="23"/>
      <c r="AV228" s="29"/>
    </row>
    <row r="229">
      <c r="AN229" s="6"/>
      <c r="AQ229" s="28"/>
      <c r="AR229" s="28"/>
      <c r="AS229" s="23"/>
      <c r="AT229" s="23"/>
      <c r="AU229" s="23"/>
      <c r="AV229" s="29"/>
    </row>
    <row r="230">
      <c r="AN230" s="6"/>
      <c r="AQ230" s="28"/>
      <c r="AR230" s="28"/>
      <c r="AS230" s="23"/>
      <c r="AT230" s="23"/>
      <c r="AU230" s="23"/>
      <c r="AV230" s="29"/>
    </row>
    <row r="231">
      <c r="AN231" s="6"/>
      <c r="AQ231" s="28"/>
      <c r="AR231" s="28"/>
      <c r="AS231" s="23"/>
      <c r="AT231" s="23"/>
      <c r="AU231" s="23"/>
      <c r="AV231" s="29"/>
    </row>
    <row r="232">
      <c r="AN232" s="6"/>
      <c r="AQ232" s="28"/>
      <c r="AR232" s="28"/>
      <c r="AS232" s="23"/>
      <c r="AT232" s="23"/>
      <c r="AU232" s="23"/>
      <c r="AV232" s="29"/>
    </row>
    <row r="233">
      <c r="AN233" s="6"/>
      <c r="AQ233" s="28"/>
      <c r="AR233" s="28"/>
      <c r="AS233" s="23"/>
      <c r="AT233" s="23"/>
      <c r="AU233" s="23"/>
      <c r="AV233" s="29"/>
    </row>
    <row r="234">
      <c r="AN234" s="6"/>
      <c r="AQ234" s="28"/>
      <c r="AR234" s="28"/>
      <c r="AS234" s="23"/>
      <c r="AT234" s="23"/>
      <c r="AU234" s="23"/>
      <c r="AV234" s="29"/>
    </row>
    <row r="235">
      <c r="AN235" s="6"/>
      <c r="AQ235" s="28"/>
      <c r="AR235" s="28"/>
      <c r="AS235" s="23"/>
      <c r="AT235" s="23"/>
      <c r="AU235" s="23"/>
      <c r="AV235" s="29"/>
    </row>
    <row r="236">
      <c r="AN236" s="6"/>
      <c r="AQ236" s="28"/>
      <c r="AR236" s="28"/>
      <c r="AS236" s="23"/>
      <c r="AT236" s="23"/>
      <c r="AU236" s="23"/>
      <c r="AV236" s="29"/>
    </row>
    <row r="237">
      <c r="AN237" s="6"/>
      <c r="AQ237" s="28"/>
      <c r="AR237" s="28"/>
      <c r="AS237" s="23"/>
      <c r="AT237" s="23"/>
      <c r="AU237" s="23"/>
      <c r="AV237" s="29"/>
    </row>
    <row r="238">
      <c r="AN238" s="6"/>
      <c r="AQ238" s="28"/>
      <c r="AR238" s="28"/>
      <c r="AS238" s="23"/>
      <c r="AT238" s="23"/>
      <c r="AU238" s="23"/>
      <c r="AV238" s="29"/>
    </row>
    <row r="239">
      <c r="AN239" s="6"/>
      <c r="AQ239" s="28"/>
      <c r="AR239" s="28"/>
      <c r="AS239" s="23"/>
      <c r="AT239" s="23"/>
      <c r="AU239" s="23"/>
      <c r="AV239" s="29"/>
    </row>
    <row r="240">
      <c r="AN240" s="6"/>
      <c r="AQ240" s="28"/>
      <c r="AR240" s="28"/>
      <c r="AS240" s="23"/>
      <c r="AT240" s="23"/>
      <c r="AU240" s="23"/>
      <c r="AV240" s="29"/>
    </row>
    <row r="241">
      <c r="AN241" s="6"/>
      <c r="AQ241" s="28"/>
      <c r="AR241" s="28"/>
      <c r="AS241" s="23"/>
      <c r="AT241" s="23"/>
      <c r="AU241" s="23"/>
      <c r="AV241" s="29"/>
    </row>
    <row r="242">
      <c r="AN242" s="6"/>
      <c r="AQ242" s="28"/>
      <c r="AR242" s="28"/>
      <c r="AS242" s="23"/>
      <c r="AT242" s="23"/>
      <c r="AU242" s="23"/>
      <c r="AV242" s="29"/>
    </row>
    <row r="243">
      <c r="AN243" s="6"/>
      <c r="AQ243" s="28"/>
      <c r="AR243" s="28"/>
      <c r="AS243" s="23"/>
      <c r="AT243" s="23"/>
      <c r="AU243" s="23"/>
      <c r="AV243" s="29"/>
    </row>
    <row r="244">
      <c r="AN244" s="6"/>
      <c r="AQ244" s="28"/>
      <c r="AR244" s="28"/>
      <c r="AS244" s="23"/>
      <c r="AT244" s="23"/>
      <c r="AU244" s="23"/>
      <c r="AV244" s="29"/>
    </row>
    <row r="245">
      <c r="AN245" s="6"/>
      <c r="AQ245" s="28"/>
      <c r="AR245" s="28"/>
      <c r="AS245" s="23"/>
      <c r="AT245" s="23"/>
      <c r="AU245" s="23"/>
      <c r="AV245" s="29"/>
    </row>
    <row r="246">
      <c r="AN246" s="6"/>
      <c r="AQ246" s="28"/>
      <c r="AR246" s="28"/>
      <c r="AS246" s="23"/>
      <c r="AT246" s="23"/>
      <c r="AU246" s="23"/>
      <c r="AV246" s="29"/>
    </row>
    <row r="247">
      <c r="AN247" s="6"/>
      <c r="AQ247" s="28"/>
      <c r="AR247" s="28"/>
      <c r="AS247" s="23"/>
      <c r="AT247" s="23"/>
      <c r="AU247" s="23"/>
      <c r="AV247" s="29"/>
    </row>
    <row r="248">
      <c r="AN248" s="6"/>
      <c r="AQ248" s="28"/>
      <c r="AR248" s="28"/>
      <c r="AS248" s="23"/>
      <c r="AT248" s="23"/>
      <c r="AU248" s="23"/>
      <c r="AV248" s="29"/>
    </row>
    <row r="249">
      <c r="AN249" s="6"/>
      <c r="AQ249" s="28"/>
      <c r="AR249" s="28"/>
      <c r="AS249" s="23"/>
      <c r="AT249" s="23"/>
      <c r="AU249" s="23"/>
      <c r="AV249" s="29"/>
    </row>
    <row r="250">
      <c r="AN250" s="6"/>
      <c r="AQ250" s="28"/>
      <c r="AR250" s="28"/>
      <c r="AS250" s="23"/>
      <c r="AT250" s="23"/>
      <c r="AU250" s="23"/>
      <c r="AV250" s="29"/>
    </row>
    <row r="251">
      <c r="AN251" s="6"/>
      <c r="AQ251" s="28"/>
      <c r="AR251" s="28"/>
      <c r="AS251" s="23"/>
      <c r="AT251" s="23"/>
      <c r="AU251" s="23"/>
      <c r="AV251" s="29"/>
    </row>
    <row r="252">
      <c r="AN252" s="6"/>
      <c r="AQ252" s="28"/>
      <c r="AR252" s="28"/>
      <c r="AS252" s="23"/>
      <c r="AT252" s="23"/>
      <c r="AU252" s="23"/>
      <c r="AV252" s="29"/>
    </row>
    <row r="253">
      <c r="AN253" s="6"/>
      <c r="AQ253" s="28"/>
      <c r="AR253" s="28"/>
      <c r="AS253" s="23"/>
      <c r="AT253" s="23"/>
      <c r="AU253" s="23"/>
      <c r="AV253" s="29"/>
    </row>
    <row r="254">
      <c r="AN254" s="6"/>
      <c r="AQ254" s="28"/>
      <c r="AR254" s="28"/>
      <c r="AS254" s="23"/>
      <c r="AT254" s="23"/>
      <c r="AU254" s="23"/>
      <c r="AV254" s="29"/>
    </row>
    <row r="255">
      <c r="AN255" s="6"/>
      <c r="AQ255" s="28"/>
      <c r="AR255" s="28"/>
      <c r="AS255" s="23"/>
      <c r="AT255" s="23"/>
      <c r="AU255" s="23"/>
      <c r="AV255" s="29"/>
    </row>
    <row r="256">
      <c r="AN256" s="6"/>
      <c r="AQ256" s="28"/>
      <c r="AR256" s="28"/>
      <c r="AS256" s="23"/>
      <c r="AT256" s="23"/>
      <c r="AU256" s="23"/>
      <c r="AV256" s="29"/>
    </row>
    <row r="257">
      <c r="AN257" s="6"/>
      <c r="AQ257" s="28"/>
      <c r="AR257" s="28"/>
      <c r="AS257" s="23"/>
      <c r="AT257" s="23"/>
      <c r="AU257" s="23"/>
      <c r="AV257" s="29"/>
    </row>
    <row r="258">
      <c r="AN258" s="6"/>
      <c r="AQ258" s="28"/>
      <c r="AR258" s="28"/>
      <c r="AS258" s="23"/>
      <c r="AT258" s="23"/>
      <c r="AU258" s="23"/>
      <c r="AV258" s="29"/>
    </row>
    <row r="259">
      <c r="AN259" s="6"/>
      <c r="AQ259" s="28"/>
      <c r="AR259" s="28"/>
      <c r="AS259" s="23"/>
      <c r="AT259" s="23"/>
      <c r="AU259" s="23"/>
      <c r="AV259" s="29"/>
    </row>
    <row r="260">
      <c r="AN260" s="6"/>
      <c r="AQ260" s="28"/>
      <c r="AR260" s="28"/>
      <c r="AS260" s="23"/>
      <c r="AT260" s="23"/>
      <c r="AU260" s="23"/>
      <c r="AV260" s="29"/>
    </row>
    <row r="261">
      <c r="AN261" s="6"/>
      <c r="AQ261" s="28"/>
      <c r="AR261" s="28"/>
      <c r="AS261" s="23"/>
      <c r="AT261" s="23"/>
      <c r="AU261" s="23"/>
      <c r="AV261" s="29"/>
    </row>
    <row r="262">
      <c r="AN262" s="6"/>
      <c r="AQ262" s="28"/>
      <c r="AR262" s="28"/>
      <c r="AS262" s="23"/>
      <c r="AT262" s="23"/>
      <c r="AU262" s="23"/>
      <c r="AV262" s="29"/>
    </row>
    <row r="263">
      <c r="AN263" s="6"/>
      <c r="AQ263" s="28"/>
      <c r="AR263" s="28"/>
      <c r="AS263" s="23"/>
      <c r="AT263" s="23"/>
      <c r="AU263" s="23"/>
      <c r="AV263" s="29"/>
    </row>
    <row r="264">
      <c r="AN264" s="6"/>
      <c r="AQ264" s="28"/>
      <c r="AR264" s="28"/>
      <c r="AS264" s="23"/>
      <c r="AT264" s="23"/>
      <c r="AU264" s="23"/>
      <c r="AV264" s="29"/>
    </row>
    <row r="265">
      <c r="AN265" s="6"/>
      <c r="AQ265" s="28"/>
      <c r="AR265" s="28"/>
      <c r="AS265" s="23"/>
      <c r="AT265" s="23"/>
      <c r="AU265" s="23"/>
      <c r="AV265" s="29"/>
    </row>
    <row r="266">
      <c r="AN266" s="6"/>
      <c r="AQ266" s="28"/>
      <c r="AR266" s="28"/>
      <c r="AS266" s="23"/>
      <c r="AT266" s="23"/>
      <c r="AU266" s="23"/>
      <c r="AV266" s="29"/>
    </row>
    <row r="267">
      <c r="AN267" s="6"/>
      <c r="AQ267" s="28"/>
      <c r="AR267" s="28"/>
      <c r="AS267" s="23"/>
      <c r="AT267" s="23"/>
      <c r="AU267" s="23"/>
      <c r="AV267" s="29"/>
    </row>
    <row r="268">
      <c r="AN268" s="6"/>
      <c r="AQ268" s="28"/>
      <c r="AR268" s="28"/>
      <c r="AS268" s="23"/>
      <c r="AT268" s="23"/>
      <c r="AU268" s="23"/>
      <c r="AV268" s="29"/>
    </row>
    <row r="269">
      <c r="AN269" s="6"/>
      <c r="AQ269" s="28"/>
      <c r="AR269" s="28"/>
      <c r="AS269" s="23"/>
      <c r="AT269" s="23"/>
      <c r="AU269" s="23"/>
      <c r="AV269" s="29"/>
    </row>
    <row r="270">
      <c r="AN270" s="6"/>
      <c r="AQ270" s="28"/>
      <c r="AR270" s="28"/>
      <c r="AS270" s="23"/>
      <c r="AT270" s="23"/>
      <c r="AU270" s="23"/>
      <c r="AV270" s="29"/>
    </row>
    <row r="271">
      <c r="AN271" s="6"/>
      <c r="AQ271" s="28"/>
      <c r="AR271" s="28"/>
      <c r="AS271" s="23"/>
      <c r="AT271" s="23"/>
      <c r="AU271" s="23"/>
      <c r="AV271" s="29"/>
    </row>
    <row r="272">
      <c r="AN272" s="6"/>
      <c r="AQ272" s="28"/>
      <c r="AR272" s="28"/>
      <c r="AS272" s="23"/>
      <c r="AT272" s="23"/>
      <c r="AU272" s="23"/>
      <c r="AV272" s="29"/>
    </row>
    <row r="273">
      <c r="AN273" s="6"/>
      <c r="AQ273" s="28"/>
      <c r="AR273" s="28"/>
      <c r="AS273" s="23"/>
      <c r="AT273" s="23"/>
      <c r="AU273" s="23"/>
      <c r="AV273" s="29"/>
    </row>
    <row r="274">
      <c r="AN274" s="6"/>
      <c r="AQ274" s="28"/>
      <c r="AR274" s="28"/>
      <c r="AS274" s="23"/>
      <c r="AT274" s="23"/>
      <c r="AU274" s="23"/>
      <c r="AV274" s="29"/>
    </row>
    <row r="275">
      <c r="AN275" s="6"/>
      <c r="AQ275" s="28"/>
      <c r="AR275" s="28"/>
      <c r="AS275" s="23"/>
      <c r="AT275" s="23"/>
      <c r="AU275" s="23"/>
      <c r="AV275" s="29"/>
    </row>
    <row r="276">
      <c r="AN276" s="6"/>
      <c r="AQ276" s="28"/>
      <c r="AR276" s="28"/>
      <c r="AS276" s="23"/>
      <c r="AT276" s="23"/>
      <c r="AU276" s="23"/>
      <c r="AV276" s="29"/>
    </row>
    <row r="277">
      <c r="AN277" s="6"/>
      <c r="AQ277" s="28"/>
      <c r="AR277" s="28"/>
      <c r="AS277" s="23"/>
      <c r="AT277" s="23"/>
      <c r="AU277" s="23"/>
      <c r="AV277" s="29"/>
    </row>
    <row r="278">
      <c r="AN278" s="6"/>
      <c r="AQ278" s="28"/>
      <c r="AR278" s="28"/>
      <c r="AS278" s="23"/>
      <c r="AT278" s="23"/>
      <c r="AU278" s="23"/>
      <c r="AV278" s="29"/>
    </row>
    <row r="279">
      <c r="AN279" s="6"/>
      <c r="AQ279" s="28"/>
      <c r="AR279" s="28"/>
      <c r="AS279" s="23"/>
      <c r="AT279" s="23"/>
      <c r="AU279" s="23"/>
      <c r="AV279" s="29"/>
    </row>
    <row r="280">
      <c r="AN280" s="6"/>
      <c r="AQ280" s="28"/>
      <c r="AR280" s="28"/>
      <c r="AS280" s="23"/>
      <c r="AT280" s="23"/>
      <c r="AU280" s="23"/>
      <c r="AV280" s="29"/>
    </row>
    <row r="281">
      <c r="AN281" s="6"/>
      <c r="AQ281" s="28"/>
      <c r="AR281" s="28"/>
      <c r="AS281" s="23"/>
      <c r="AT281" s="23"/>
      <c r="AU281" s="23"/>
      <c r="AV281" s="29"/>
    </row>
    <row r="282">
      <c r="AN282" s="6"/>
      <c r="AQ282" s="28"/>
      <c r="AR282" s="28"/>
      <c r="AS282" s="23"/>
      <c r="AT282" s="23"/>
      <c r="AU282" s="23"/>
      <c r="AV282" s="29"/>
    </row>
    <row r="283">
      <c r="AN283" s="6"/>
      <c r="AQ283" s="28"/>
      <c r="AR283" s="28"/>
      <c r="AS283" s="23"/>
      <c r="AT283" s="23"/>
      <c r="AU283" s="23"/>
      <c r="AV283" s="29"/>
    </row>
    <row r="284">
      <c r="AN284" s="6"/>
      <c r="AQ284" s="28"/>
      <c r="AR284" s="28"/>
      <c r="AS284" s="23"/>
      <c r="AT284" s="23"/>
      <c r="AU284" s="23"/>
      <c r="AV284" s="29"/>
    </row>
    <row r="285">
      <c r="AN285" s="6"/>
      <c r="AQ285" s="28"/>
      <c r="AR285" s="28"/>
      <c r="AS285" s="23"/>
      <c r="AT285" s="23"/>
      <c r="AU285" s="23"/>
      <c r="AV285" s="29"/>
    </row>
    <row r="286">
      <c r="AN286" s="6"/>
      <c r="AQ286" s="28"/>
      <c r="AR286" s="28"/>
      <c r="AS286" s="23"/>
      <c r="AT286" s="23"/>
      <c r="AU286" s="23"/>
      <c r="AV286" s="29"/>
    </row>
    <row r="287">
      <c r="AN287" s="6"/>
      <c r="AQ287" s="28"/>
      <c r="AR287" s="28"/>
      <c r="AS287" s="23"/>
      <c r="AT287" s="23"/>
      <c r="AU287" s="23"/>
      <c r="AV287" s="29"/>
    </row>
    <row r="288">
      <c r="AN288" s="6"/>
      <c r="AQ288" s="28"/>
      <c r="AR288" s="28"/>
      <c r="AS288" s="23"/>
      <c r="AT288" s="23"/>
      <c r="AU288" s="23"/>
      <c r="AV288" s="29"/>
    </row>
    <row r="289">
      <c r="AN289" s="6"/>
      <c r="AQ289" s="28"/>
      <c r="AR289" s="28"/>
      <c r="AS289" s="23"/>
      <c r="AT289" s="23"/>
      <c r="AU289" s="23"/>
      <c r="AV289" s="29"/>
    </row>
    <row r="290">
      <c r="AN290" s="6"/>
      <c r="AQ290" s="28"/>
      <c r="AR290" s="28"/>
      <c r="AS290" s="23"/>
      <c r="AT290" s="23"/>
      <c r="AU290" s="23"/>
      <c r="AV290" s="29"/>
    </row>
    <row r="291">
      <c r="AN291" s="6"/>
      <c r="AQ291" s="28"/>
      <c r="AR291" s="28"/>
      <c r="AS291" s="23"/>
      <c r="AT291" s="23"/>
      <c r="AU291" s="23"/>
      <c r="AV291" s="29"/>
    </row>
    <row r="292">
      <c r="AN292" s="6"/>
      <c r="AQ292" s="28"/>
      <c r="AR292" s="28"/>
      <c r="AS292" s="23"/>
      <c r="AT292" s="23"/>
      <c r="AU292" s="23"/>
      <c r="AV292" s="29"/>
    </row>
    <row r="293">
      <c r="AN293" s="6"/>
      <c r="AQ293" s="28"/>
      <c r="AR293" s="28"/>
      <c r="AS293" s="23"/>
      <c r="AT293" s="23"/>
      <c r="AU293" s="23"/>
      <c r="AV293" s="29"/>
    </row>
    <row r="294">
      <c r="AN294" s="6"/>
      <c r="AQ294" s="28"/>
      <c r="AR294" s="28"/>
      <c r="AS294" s="23"/>
      <c r="AT294" s="23"/>
      <c r="AU294" s="23"/>
      <c r="AV294" s="29"/>
    </row>
    <row r="295">
      <c r="AN295" s="6"/>
      <c r="AQ295" s="28"/>
      <c r="AR295" s="28"/>
      <c r="AS295" s="23"/>
      <c r="AT295" s="23"/>
      <c r="AU295" s="23"/>
      <c r="AV295" s="29"/>
    </row>
    <row r="296">
      <c r="AN296" s="6"/>
      <c r="AQ296" s="28"/>
      <c r="AR296" s="28"/>
      <c r="AS296" s="23"/>
      <c r="AT296" s="23"/>
      <c r="AU296" s="23"/>
      <c r="AV296" s="29"/>
    </row>
    <row r="297">
      <c r="AN297" s="6"/>
      <c r="AQ297" s="28"/>
      <c r="AR297" s="28"/>
      <c r="AS297" s="23"/>
      <c r="AT297" s="23"/>
      <c r="AU297" s="23"/>
      <c r="AV297" s="29"/>
    </row>
    <row r="298">
      <c r="AN298" s="6"/>
      <c r="AQ298" s="28"/>
      <c r="AR298" s="28"/>
      <c r="AS298" s="23"/>
      <c r="AT298" s="23"/>
      <c r="AU298" s="23"/>
      <c r="AV298" s="29"/>
    </row>
    <row r="299">
      <c r="AN299" s="6"/>
      <c r="AQ299" s="28"/>
      <c r="AR299" s="28"/>
      <c r="AS299" s="23"/>
      <c r="AT299" s="23"/>
      <c r="AU299" s="23"/>
      <c r="AV299" s="29"/>
    </row>
    <row r="300">
      <c r="AN300" s="6"/>
      <c r="AQ300" s="28"/>
      <c r="AR300" s="28"/>
      <c r="AS300" s="23"/>
      <c r="AT300" s="23"/>
      <c r="AU300" s="23"/>
      <c r="AV300" s="29"/>
    </row>
    <row r="301">
      <c r="AN301" s="6"/>
      <c r="AQ301" s="28"/>
      <c r="AR301" s="28"/>
      <c r="AS301" s="23"/>
      <c r="AT301" s="23"/>
      <c r="AU301" s="23"/>
      <c r="AV301" s="29"/>
    </row>
    <row r="302">
      <c r="AN302" s="6"/>
      <c r="AQ302" s="28"/>
      <c r="AR302" s="28"/>
      <c r="AS302" s="23"/>
      <c r="AT302" s="23"/>
      <c r="AU302" s="23"/>
      <c r="AV302" s="29"/>
    </row>
    <row r="303">
      <c r="AN303" s="6"/>
      <c r="AQ303" s="28"/>
      <c r="AR303" s="28"/>
      <c r="AS303" s="23"/>
      <c r="AT303" s="23"/>
      <c r="AU303" s="23"/>
      <c r="AV303" s="29"/>
    </row>
    <row r="304">
      <c r="AN304" s="6"/>
      <c r="AQ304" s="28"/>
      <c r="AR304" s="28"/>
      <c r="AS304" s="23"/>
      <c r="AT304" s="23"/>
      <c r="AU304" s="23"/>
      <c r="AV304" s="29"/>
    </row>
    <row r="305">
      <c r="AN305" s="6"/>
      <c r="AQ305" s="28"/>
      <c r="AR305" s="28"/>
      <c r="AS305" s="23"/>
      <c r="AT305" s="23"/>
      <c r="AU305" s="23"/>
      <c r="AV305" s="29"/>
    </row>
    <row r="306">
      <c r="AN306" s="6"/>
      <c r="AQ306" s="28"/>
      <c r="AR306" s="28"/>
      <c r="AS306" s="23"/>
      <c r="AT306" s="23"/>
      <c r="AU306" s="23"/>
      <c r="AV306" s="29"/>
    </row>
    <row r="307">
      <c r="AN307" s="6"/>
      <c r="AQ307" s="28"/>
      <c r="AR307" s="28"/>
      <c r="AS307" s="23"/>
      <c r="AT307" s="23"/>
      <c r="AU307" s="23"/>
      <c r="AV307" s="29"/>
    </row>
    <row r="308">
      <c r="AN308" s="6"/>
      <c r="AQ308" s="28"/>
      <c r="AR308" s="28"/>
      <c r="AS308" s="23"/>
      <c r="AT308" s="23"/>
      <c r="AU308" s="23"/>
      <c r="AV308" s="29"/>
    </row>
    <row r="309">
      <c r="AN309" s="6"/>
      <c r="AQ309" s="28"/>
      <c r="AR309" s="28"/>
      <c r="AS309" s="23"/>
      <c r="AT309" s="23"/>
      <c r="AU309" s="23"/>
      <c r="AV309" s="29"/>
    </row>
    <row r="310">
      <c r="AN310" s="6"/>
      <c r="AQ310" s="28"/>
      <c r="AR310" s="28"/>
      <c r="AS310" s="23"/>
      <c r="AT310" s="23"/>
      <c r="AU310" s="23"/>
      <c r="AV310" s="29"/>
    </row>
    <row r="311">
      <c r="AN311" s="6"/>
      <c r="AQ311" s="28"/>
      <c r="AR311" s="28"/>
      <c r="AS311" s="23"/>
      <c r="AT311" s="23"/>
      <c r="AU311" s="23"/>
      <c r="AV311" s="29"/>
    </row>
    <row r="312">
      <c r="AN312" s="6"/>
      <c r="AQ312" s="28"/>
      <c r="AR312" s="28"/>
      <c r="AS312" s="23"/>
      <c r="AT312" s="23"/>
      <c r="AU312" s="23"/>
      <c r="AV312" s="29"/>
    </row>
    <row r="313">
      <c r="AN313" s="6"/>
      <c r="AQ313" s="28"/>
      <c r="AR313" s="28"/>
      <c r="AS313" s="23"/>
      <c r="AT313" s="23"/>
      <c r="AU313" s="23"/>
      <c r="AV313" s="29"/>
    </row>
    <row r="314">
      <c r="AN314" s="6"/>
      <c r="AQ314" s="28"/>
      <c r="AR314" s="28"/>
      <c r="AS314" s="23"/>
      <c r="AT314" s="23"/>
      <c r="AU314" s="23"/>
      <c r="AV314" s="29"/>
    </row>
    <row r="315">
      <c r="AN315" s="6"/>
      <c r="AQ315" s="28"/>
      <c r="AR315" s="28"/>
      <c r="AS315" s="23"/>
      <c r="AT315" s="23"/>
      <c r="AU315" s="23"/>
      <c r="AV315" s="29"/>
    </row>
    <row r="316">
      <c r="AN316" s="6"/>
      <c r="AQ316" s="28"/>
      <c r="AR316" s="28"/>
      <c r="AS316" s="23"/>
      <c r="AT316" s="23"/>
      <c r="AU316" s="23"/>
      <c r="AV316" s="29"/>
    </row>
    <row r="317">
      <c r="AN317" s="6"/>
      <c r="AQ317" s="28"/>
      <c r="AR317" s="28"/>
      <c r="AS317" s="23"/>
      <c r="AT317" s="23"/>
      <c r="AU317" s="23"/>
      <c r="AV317" s="29"/>
    </row>
    <row r="318">
      <c r="AN318" s="6"/>
      <c r="AQ318" s="28"/>
      <c r="AR318" s="28"/>
      <c r="AS318" s="23"/>
      <c r="AT318" s="23"/>
      <c r="AU318" s="23"/>
      <c r="AV318" s="29"/>
    </row>
    <row r="319">
      <c r="AN319" s="6"/>
      <c r="AQ319" s="28"/>
      <c r="AR319" s="28"/>
      <c r="AS319" s="23"/>
      <c r="AT319" s="23"/>
      <c r="AU319" s="23"/>
      <c r="AV319" s="29"/>
    </row>
    <row r="320">
      <c r="AN320" s="6"/>
      <c r="AQ320" s="28"/>
      <c r="AR320" s="28"/>
      <c r="AS320" s="23"/>
      <c r="AT320" s="23"/>
      <c r="AU320" s="23"/>
      <c r="AV320" s="29"/>
    </row>
    <row r="321">
      <c r="AN321" s="6"/>
      <c r="AQ321" s="28"/>
      <c r="AR321" s="28"/>
      <c r="AS321" s="23"/>
      <c r="AT321" s="23"/>
      <c r="AU321" s="23"/>
      <c r="AV321" s="29"/>
    </row>
    <row r="322">
      <c r="AN322" s="6"/>
      <c r="AQ322" s="28"/>
      <c r="AR322" s="28"/>
      <c r="AS322" s="23"/>
      <c r="AT322" s="23"/>
      <c r="AU322" s="23"/>
      <c r="AV322" s="29"/>
    </row>
    <row r="323">
      <c r="AN323" s="6"/>
      <c r="AQ323" s="28"/>
      <c r="AR323" s="28"/>
      <c r="AS323" s="23"/>
      <c r="AT323" s="23"/>
      <c r="AU323" s="23"/>
      <c r="AV323" s="29"/>
    </row>
    <row r="324">
      <c r="AN324" s="6"/>
      <c r="AQ324" s="28"/>
      <c r="AR324" s="28"/>
      <c r="AS324" s="23"/>
      <c r="AT324" s="23"/>
      <c r="AU324" s="23"/>
      <c r="AV324" s="29"/>
    </row>
    <row r="325">
      <c r="AN325" s="6"/>
      <c r="AQ325" s="28"/>
      <c r="AR325" s="28"/>
      <c r="AS325" s="23"/>
      <c r="AT325" s="23"/>
      <c r="AU325" s="23"/>
      <c r="AV325" s="29"/>
    </row>
    <row r="326">
      <c r="AN326" s="6"/>
      <c r="AQ326" s="28"/>
      <c r="AR326" s="28"/>
      <c r="AS326" s="23"/>
      <c r="AT326" s="23"/>
      <c r="AU326" s="23"/>
      <c r="AV326" s="29"/>
    </row>
    <row r="327">
      <c r="AN327" s="6"/>
      <c r="AQ327" s="28"/>
      <c r="AR327" s="28"/>
      <c r="AS327" s="23"/>
      <c r="AT327" s="23"/>
      <c r="AU327" s="23"/>
      <c r="AV327" s="29"/>
    </row>
    <row r="328">
      <c r="AN328" s="6"/>
      <c r="AQ328" s="28"/>
      <c r="AR328" s="28"/>
      <c r="AS328" s="23"/>
      <c r="AT328" s="23"/>
      <c r="AU328" s="23"/>
      <c r="AV328" s="29"/>
    </row>
    <row r="329">
      <c r="AN329" s="6"/>
      <c r="AQ329" s="28"/>
      <c r="AR329" s="28"/>
      <c r="AS329" s="23"/>
      <c r="AT329" s="23"/>
      <c r="AU329" s="23"/>
      <c r="AV329" s="29"/>
    </row>
    <row r="330">
      <c r="AN330" s="6"/>
      <c r="AQ330" s="28"/>
      <c r="AR330" s="28"/>
      <c r="AS330" s="23"/>
      <c r="AT330" s="23"/>
      <c r="AU330" s="23"/>
      <c r="AV330" s="29"/>
    </row>
    <row r="331">
      <c r="AN331" s="6"/>
      <c r="AQ331" s="28"/>
      <c r="AR331" s="28"/>
      <c r="AS331" s="23"/>
      <c r="AT331" s="23"/>
      <c r="AU331" s="23"/>
      <c r="AV331" s="29"/>
    </row>
    <row r="332">
      <c r="AN332" s="6"/>
      <c r="AQ332" s="28"/>
      <c r="AR332" s="28"/>
      <c r="AS332" s="23"/>
      <c r="AT332" s="23"/>
      <c r="AU332" s="23"/>
      <c r="AV332" s="29"/>
    </row>
    <row r="333">
      <c r="AN333" s="6"/>
      <c r="AQ333" s="28"/>
      <c r="AR333" s="28"/>
      <c r="AS333" s="23"/>
      <c r="AT333" s="23"/>
      <c r="AU333" s="23"/>
      <c r="AV333" s="29"/>
    </row>
    <row r="334">
      <c r="AN334" s="6"/>
      <c r="AQ334" s="28"/>
      <c r="AR334" s="28"/>
      <c r="AS334" s="23"/>
      <c r="AT334" s="23"/>
      <c r="AU334" s="23"/>
      <c r="AV334" s="29"/>
    </row>
    <row r="335">
      <c r="AN335" s="6"/>
      <c r="AQ335" s="28"/>
      <c r="AR335" s="28"/>
      <c r="AS335" s="23"/>
      <c r="AT335" s="23"/>
      <c r="AU335" s="23"/>
      <c r="AV335" s="29"/>
    </row>
    <row r="336">
      <c r="AN336" s="6"/>
      <c r="AQ336" s="28"/>
      <c r="AR336" s="28"/>
      <c r="AS336" s="23"/>
      <c r="AT336" s="23"/>
      <c r="AU336" s="23"/>
      <c r="AV336" s="29"/>
    </row>
    <row r="337">
      <c r="AN337" s="6"/>
      <c r="AQ337" s="28"/>
      <c r="AR337" s="28"/>
      <c r="AS337" s="23"/>
      <c r="AT337" s="23"/>
      <c r="AU337" s="23"/>
      <c r="AV337" s="29"/>
    </row>
    <row r="338">
      <c r="AN338" s="6"/>
      <c r="AQ338" s="28"/>
      <c r="AR338" s="28"/>
      <c r="AS338" s="23"/>
      <c r="AT338" s="23"/>
      <c r="AU338" s="23"/>
      <c r="AV338" s="29"/>
    </row>
    <row r="339">
      <c r="AN339" s="6"/>
      <c r="AQ339" s="28"/>
      <c r="AR339" s="28"/>
      <c r="AS339" s="23"/>
      <c r="AT339" s="23"/>
      <c r="AU339" s="23"/>
      <c r="AV339" s="29"/>
    </row>
    <row r="340">
      <c r="AN340" s="6"/>
      <c r="AQ340" s="28"/>
      <c r="AR340" s="28"/>
      <c r="AS340" s="23"/>
      <c r="AT340" s="23"/>
      <c r="AU340" s="23"/>
      <c r="AV340" s="29"/>
    </row>
    <row r="341">
      <c r="AN341" s="6"/>
      <c r="AQ341" s="28"/>
      <c r="AR341" s="28"/>
      <c r="AS341" s="23"/>
      <c r="AT341" s="23"/>
      <c r="AU341" s="23"/>
      <c r="AV341" s="29"/>
    </row>
    <row r="342">
      <c r="AN342" s="6"/>
      <c r="AQ342" s="28"/>
      <c r="AR342" s="28"/>
      <c r="AS342" s="23"/>
      <c r="AT342" s="23"/>
      <c r="AU342" s="23"/>
      <c r="AV342" s="29"/>
    </row>
    <row r="343">
      <c r="AN343" s="6"/>
      <c r="AQ343" s="28"/>
      <c r="AR343" s="28"/>
      <c r="AS343" s="23"/>
      <c r="AT343" s="23"/>
      <c r="AU343" s="23"/>
      <c r="AV343" s="29"/>
    </row>
    <row r="344">
      <c r="AN344" s="6"/>
      <c r="AQ344" s="28"/>
      <c r="AR344" s="28"/>
      <c r="AS344" s="23"/>
      <c r="AT344" s="23"/>
      <c r="AU344" s="23"/>
      <c r="AV344" s="29"/>
    </row>
    <row r="345">
      <c r="AN345" s="6"/>
      <c r="AQ345" s="28"/>
      <c r="AR345" s="28"/>
      <c r="AS345" s="23"/>
      <c r="AT345" s="23"/>
      <c r="AU345" s="23"/>
      <c r="AV345" s="29"/>
    </row>
    <row r="346">
      <c r="AN346" s="6"/>
      <c r="AQ346" s="28"/>
      <c r="AR346" s="28"/>
      <c r="AS346" s="23"/>
      <c r="AT346" s="23"/>
      <c r="AU346" s="23"/>
      <c r="AV346" s="29"/>
    </row>
    <row r="347">
      <c r="AN347" s="6"/>
      <c r="AQ347" s="28"/>
      <c r="AR347" s="28"/>
      <c r="AS347" s="23"/>
      <c r="AT347" s="23"/>
      <c r="AU347" s="23"/>
      <c r="AV347" s="29"/>
    </row>
    <row r="348">
      <c r="AN348" s="6"/>
      <c r="AQ348" s="28"/>
      <c r="AR348" s="28"/>
      <c r="AS348" s="23"/>
      <c r="AT348" s="23"/>
      <c r="AU348" s="23"/>
      <c r="AV348" s="29"/>
    </row>
    <row r="349">
      <c r="AN349" s="6"/>
      <c r="AQ349" s="28"/>
      <c r="AR349" s="28"/>
      <c r="AS349" s="23"/>
      <c r="AT349" s="23"/>
      <c r="AU349" s="23"/>
      <c r="AV349" s="29"/>
    </row>
    <row r="350">
      <c r="AN350" s="6"/>
      <c r="AQ350" s="28"/>
      <c r="AR350" s="28"/>
      <c r="AS350" s="23"/>
      <c r="AT350" s="23"/>
      <c r="AU350" s="23"/>
      <c r="AV350" s="29"/>
    </row>
    <row r="351">
      <c r="AN351" s="6"/>
      <c r="AQ351" s="28"/>
      <c r="AR351" s="28"/>
      <c r="AS351" s="23"/>
      <c r="AT351" s="23"/>
      <c r="AU351" s="23"/>
      <c r="AV351" s="29"/>
    </row>
    <row r="352">
      <c r="AN352" s="6"/>
      <c r="AQ352" s="28"/>
      <c r="AR352" s="28"/>
      <c r="AS352" s="23"/>
      <c r="AT352" s="23"/>
      <c r="AU352" s="23"/>
      <c r="AV352" s="29"/>
    </row>
    <row r="353">
      <c r="AN353" s="6"/>
      <c r="AQ353" s="28"/>
      <c r="AR353" s="28"/>
      <c r="AS353" s="23"/>
      <c r="AT353" s="23"/>
      <c r="AU353" s="23"/>
      <c r="AV353" s="29"/>
    </row>
    <row r="354">
      <c r="AN354" s="6"/>
      <c r="AQ354" s="28"/>
      <c r="AR354" s="28"/>
      <c r="AS354" s="23"/>
      <c r="AT354" s="23"/>
      <c r="AU354" s="23"/>
      <c r="AV354" s="29"/>
    </row>
    <row r="355">
      <c r="AN355" s="6"/>
      <c r="AQ355" s="28"/>
      <c r="AR355" s="28"/>
      <c r="AS355" s="23"/>
      <c r="AT355" s="23"/>
      <c r="AU355" s="23"/>
      <c r="AV355" s="29"/>
    </row>
    <row r="356">
      <c r="AN356" s="6"/>
      <c r="AQ356" s="28"/>
      <c r="AR356" s="28"/>
      <c r="AS356" s="23"/>
      <c r="AT356" s="23"/>
      <c r="AU356" s="23"/>
      <c r="AV356" s="29"/>
    </row>
    <row r="357">
      <c r="AN357" s="6"/>
      <c r="AQ357" s="28"/>
      <c r="AR357" s="28"/>
      <c r="AS357" s="23"/>
      <c r="AT357" s="23"/>
      <c r="AU357" s="23"/>
      <c r="AV357" s="29"/>
    </row>
    <row r="358">
      <c r="AN358" s="6"/>
      <c r="AQ358" s="28"/>
      <c r="AR358" s="28"/>
      <c r="AS358" s="23"/>
      <c r="AT358" s="23"/>
      <c r="AU358" s="23"/>
      <c r="AV358" s="29"/>
    </row>
    <row r="359">
      <c r="AN359" s="6"/>
      <c r="AQ359" s="28"/>
      <c r="AR359" s="28"/>
      <c r="AS359" s="23"/>
      <c r="AT359" s="23"/>
      <c r="AU359" s="23"/>
      <c r="AV359" s="29"/>
    </row>
    <row r="360">
      <c r="AN360" s="6"/>
      <c r="AQ360" s="28"/>
      <c r="AR360" s="28"/>
      <c r="AS360" s="23"/>
      <c r="AT360" s="23"/>
      <c r="AU360" s="23"/>
      <c r="AV360" s="29"/>
    </row>
    <row r="361">
      <c r="AN361" s="6"/>
      <c r="AQ361" s="28"/>
      <c r="AR361" s="28"/>
      <c r="AS361" s="23"/>
      <c r="AT361" s="23"/>
      <c r="AU361" s="23"/>
      <c r="AV361" s="29"/>
    </row>
    <row r="362">
      <c r="AN362" s="6"/>
      <c r="AQ362" s="28"/>
      <c r="AR362" s="28"/>
      <c r="AS362" s="23"/>
      <c r="AT362" s="23"/>
      <c r="AU362" s="23"/>
      <c r="AV362" s="29"/>
    </row>
    <row r="363">
      <c r="AN363" s="6"/>
      <c r="AQ363" s="28"/>
      <c r="AR363" s="28"/>
      <c r="AS363" s="23"/>
      <c r="AT363" s="23"/>
      <c r="AU363" s="23"/>
      <c r="AV363" s="29"/>
    </row>
    <row r="364">
      <c r="AN364" s="6"/>
      <c r="AQ364" s="28"/>
      <c r="AR364" s="28"/>
      <c r="AS364" s="23"/>
      <c r="AT364" s="23"/>
      <c r="AU364" s="23"/>
      <c r="AV364" s="29"/>
    </row>
    <row r="365">
      <c r="AN365" s="6"/>
      <c r="AQ365" s="28"/>
      <c r="AR365" s="28"/>
      <c r="AS365" s="23"/>
      <c r="AT365" s="23"/>
      <c r="AU365" s="23"/>
      <c r="AV365" s="29"/>
    </row>
    <row r="366">
      <c r="AN366" s="6"/>
      <c r="AQ366" s="28"/>
      <c r="AR366" s="28"/>
      <c r="AS366" s="23"/>
      <c r="AT366" s="23"/>
      <c r="AU366" s="23"/>
      <c r="AV366" s="29"/>
    </row>
    <row r="367">
      <c r="AN367" s="6"/>
      <c r="AQ367" s="28"/>
      <c r="AR367" s="28"/>
      <c r="AS367" s="23"/>
      <c r="AT367" s="23"/>
      <c r="AU367" s="23"/>
      <c r="AV367" s="29"/>
    </row>
    <row r="368">
      <c r="AN368" s="6"/>
      <c r="AQ368" s="28"/>
      <c r="AR368" s="28"/>
      <c r="AS368" s="23"/>
      <c r="AT368" s="23"/>
      <c r="AU368" s="23"/>
      <c r="AV368" s="29"/>
    </row>
    <row r="369">
      <c r="AN369" s="6"/>
      <c r="AQ369" s="28"/>
      <c r="AR369" s="28"/>
      <c r="AS369" s="23"/>
      <c r="AT369" s="23"/>
      <c r="AU369" s="23"/>
      <c r="AV369" s="29"/>
    </row>
    <row r="370">
      <c r="AN370" s="6"/>
      <c r="AQ370" s="28"/>
      <c r="AR370" s="28"/>
      <c r="AS370" s="23"/>
      <c r="AT370" s="23"/>
      <c r="AU370" s="23"/>
      <c r="AV370" s="29"/>
    </row>
    <row r="371">
      <c r="AN371" s="6"/>
      <c r="AQ371" s="28"/>
      <c r="AR371" s="28"/>
      <c r="AS371" s="23"/>
      <c r="AT371" s="23"/>
      <c r="AU371" s="23"/>
      <c r="AV371" s="29"/>
    </row>
    <row r="372">
      <c r="AN372" s="6"/>
      <c r="AQ372" s="28"/>
      <c r="AR372" s="28"/>
      <c r="AS372" s="23"/>
      <c r="AT372" s="23"/>
      <c r="AU372" s="23"/>
      <c r="AV372" s="29"/>
    </row>
    <row r="373">
      <c r="AN373" s="6"/>
      <c r="AQ373" s="28"/>
      <c r="AR373" s="28"/>
      <c r="AS373" s="23"/>
      <c r="AT373" s="23"/>
      <c r="AU373" s="23"/>
      <c r="AV373" s="29"/>
    </row>
    <row r="374">
      <c r="AN374" s="6"/>
      <c r="AQ374" s="28"/>
      <c r="AR374" s="28"/>
      <c r="AS374" s="23"/>
      <c r="AT374" s="23"/>
      <c r="AU374" s="23"/>
      <c r="AV374" s="29"/>
    </row>
    <row r="375">
      <c r="AN375" s="6"/>
      <c r="AQ375" s="28"/>
      <c r="AR375" s="28"/>
      <c r="AS375" s="23"/>
      <c r="AT375" s="23"/>
      <c r="AU375" s="23"/>
      <c r="AV375" s="29"/>
    </row>
    <row r="376">
      <c r="AN376" s="6"/>
      <c r="AQ376" s="28"/>
      <c r="AR376" s="28"/>
      <c r="AS376" s="23"/>
      <c r="AT376" s="23"/>
      <c r="AU376" s="23"/>
      <c r="AV376" s="29"/>
    </row>
    <row r="377">
      <c r="AN377" s="6"/>
      <c r="AQ377" s="28"/>
      <c r="AR377" s="28"/>
      <c r="AS377" s="23"/>
      <c r="AT377" s="23"/>
      <c r="AU377" s="23"/>
      <c r="AV377" s="29"/>
    </row>
    <row r="378">
      <c r="AN378" s="6"/>
      <c r="AQ378" s="28"/>
      <c r="AR378" s="28"/>
      <c r="AS378" s="23"/>
      <c r="AT378" s="23"/>
      <c r="AU378" s="23"/>
      <c r="AV378" s="29"/>
    </row>
    <row r="379">
      <c r="AN379" s="6"/>
      <c r="AQ379" s="28"/>
      <c r="AR379" s="28"/>
      <c r="AS379" s="23"/>
      <c r="AT379" s="23"/>
      <c r="AU379" s="23"/>
      <c r="AV379" s="29"/>
    </row>
    <row r="380">
      <c r="AN380" s="6"/>
      <c r="AQ380" s="28"/>
      <c r="AR380" s="28"/>
      <c r="AS380" s="23"/>
      <c r="AT380" s="23"/>
      <c r="AU380" s="23"/>
      <c r="AV380" s="29"/>
    </row>
    <row r="381">
      <c r="AN381" s="6"/>
      <c r="AQ381" s="28"/>
      <c r="AR381" s="28"/>
      <c r="AS381" s="23"/>
      <c r="AT381" s="23"/>
      <c r="AU381" s="23"/>
      <c r="AV381" s="29"/>
    </row>
    <row r="382">
      <c r="AN382" s="6"/>
      <c r="AQ382" s="28"/>
      <c r="AR382" s="28"/>
      <c r="AS382" s="23"/>
      <c r="AT382" s="23"/>
      <c r="AU382" s="23"/>
      <c r="AV382" s="29"/>
    </row>
    <row r="383">
      <c r="AN383" s="6"/>
      <c r="AQ383" s="28"/>
      <c r="AR383" s="28"/>
      <c r="AS383" s="23"/>
      <c r="AT383" s="23"/>
      <c r="AU383" s="23"/>
      <c r="AV383" s="29"/>
    </row>
    <row r="384">
      <c r="AN384" s="6"/>
      <c r="AQ384" s="28"/>
      <c r="AR384" s="28"/>
      <c r="AS384" s="23"/>
      <c r="AT384" s="23"/>
      <c r="AU384" s="23"/>
      <c r="AV384" s="29"/>
    </row>
    <row r="385">
      <c r="AN385" s="6"/>
      <c r="AQ385" s="28"/>
      <c r="AR385" s="28"/>
      <c r="AS385" s="23"/>
      <c r="AT385" s="23"/>
      <c r="AU385" s="23"/>
      <c r="AV385" s="29"/>
    </row>
    <row r="386">
      <c r="AN386" s="6"/>
      <c r="AQ386" s="28"/>
      <c r="AR386" s="28"/>
      <c r="AS386" s="23"/>
      <c r="AT386" s="23"/>
      <c r="AU386" s="23"/>
      <c r="AV386" s="29"/>
    </row>
    <row r="387">
      <c r="AN387" s="6"/>
      <c r="AQ387" s="28"/>
      <c r="AR387" s="28"/>
      <c r="AS387" s="23"/>
      <c r="AT387" s="23"/>
      <c r="AU387" s="23"/>
      <c r="AV387" s="29"/>
    </row>
    <row r="388">
      <c r="AN388" s="6"/>
      <c r="AQ388" s="28"/>
      <c r="AR388" s="28"/>
      <c r="AS388" s="23"/>
      <c r="AT388" s="23"/>
      <c r="AU388" s="23"/>
      <c r="AV388" s="29"/>
    </row>
    <row r="389">
      <c r="AN389" s="6"/>
      <c r="AQ389" s="28"/>
      <c r="AR389" s="28"/>
      <c r="AS389" s="23"/>
      <c r="AT389" s="23"/>
      <c r="AU389" s="23"/>
      <c r="AV389" s="29"/>
    </row>
    <row r="390">
      <c r="AN390" s="6"/>
      <c r="AQ390" s="28"/>
      <c r="AR390" s="28"/>
      <c r="AS390" s="23"/>
      <c r="AT390" s="23"/>
      <c r="AU390" s="23"/>
      <c r="AV390" s="29"/>
    </row>
    <row r="391">
      <c r="AN391" s="6"/>
      <c r="AQ391" s="28"/>
      <c r="AR391" s="28"/>
      <c r="AS391" s="23"/>
      <c r="AT391" s="23"/>
      <c r="AU391" s="23"/>
      <c r="AV391" s="29"/>
    </row>
    <row r="392">
      <c r="AN392" s="6"/>
      <c r="AQ392" s="28"/>
      <c r="AR392" s="28"/>
      <c r="AS392" s="23"/>
      <c r="AT392" s="23"/>
      <c r="AU392" s="23"/>
      <c r="AV392" s="29"/>
    </row>
    <row r="393">
      <c r="AN393" s="6"/>
      <c r="AQ393" s="28"/>
      <c r="AR393" s="28"/>
      <c r="AS393" s="23"/>
      <c r="AT393" s="23"/>
      <c r="AU393" s="23"/>
      <c r="AV393" s="29"/>
    </row>
    <row r="394">
      <c r="AN394" s="6"/>
      <c r="AQ394" s="28"/>
      <c r="AR394" s="28"/>
      <c r="AS394" s="23"/>
      <c r="AT394" s="23"/>
      <c r="AU394" s="23"/>
      <c r="AV394" s="29"/>
    </row>
    <row r="395">
      <c r="AN395" s="6"/>
      <c r="AQ395" s="28"/>
      <c r="AR395" s="28"/>
      <c r="AS395" s="23"/>
      <c r="AT395" s="23"/>
      <c r="AU395" s="23"/>
      <c r="AV395" s="29"/>
    </row>
    <row r="396">
      <c r="AN396" s="6"/>
      <c r="AQ396" s="28"/>
      <c r="AR396" s="28"/>
      <c r="AS396" s="23"/>
      <c r="AT396" s="23"/>
      <c r="AU396" s="23"/>
      <c r="AV396" s="29"/>
    </row>
    <row r="397">
      <c r="AN397" s="6"/>
      <c r="AQ397" s="28"/>
      <c r="AR397" s="28"/>
      <c r="AS397" s="23"/>
      <c r="AT397" s="23"/>
      <c r="AU397" s="23"/>
      <c r="AV397" s="29"/>
    </row>
    <row r="398">
      <c r="AN398" s="6"/>
      <c r="AQ398" s="28"/>
      <c r="AR398" s="28"/>
      <c r="AS398" s="23"/>
      <c r="AT398" s="23"/>
      <c r="AU398" s="23"/>
      <c r="AV398" s="29"/>
    </row>
    <row r="399">
      <c r="AN399" s="6"/>
      <c r="AQ399" s="28"/>
      <c r="AR399" s="28"/>
      <c r="AS399" s="23"/>
      <c r="AT399" s="23"/>
      <c r="AU399" s="23"/>
      <c r="AV399" s="29"/>
    </row>
    <row r="400">
      <c r="AN400" s="6"/>
      <c r="AQ400" s="28"/>
      <c r="AR400" s="28"/>
      <c r="AS400" s="23"/>
      <c r="AT400" s="23"/>
      <c r="AU400" s="23"/>
      <c r="AV400" s="29"/>
    </row>
    <row r="401">
      <c r="AN401" s="6"/>
      <c r="AQ401" s="28"/>
      <c r="AR401" s="28"/>
      <c r="AS401" s="23"/>
      <c r="AT401" s="23"/>
      <c r="AU401" s="23"/>
      <c r="AV401" s="29"/>
    </row>
    <row r="402">
      <c r="AN402" s="6"/>
      <c r="AQ402" s="28"/>
      <c r="AR402" s="28"/>
      <c r="AS402" s="23"/>
      <c r="AT402" s="23"/>
      <c r="AU402" s="23"/>
      <c r="AV402" s="29"/>
    </row>
    <row r="403">
      <c r="AN403" s="6"/>
      <c r="AQ403" s="28"/>
      <c r="AR403" s="28"/>
      <c r="AS403" s="23"/>
      <c r="AT403" s="23"/>
      <c r="AU403" s="23"/>
      <c r="AV403" s="29"/>
    </row>
    <row r="404">
      <c r="AN404" s="6"/>
      <c r="AQ404" s="28"/>
      <c r="AR404" s="28"/>
      <c r="AS404" s="23"/>
      <c r="AT404" s="23"/>
      <c r="AU404" s="23"/>
      <c r="AV404" s="29"/>
    </row>
    <row r="405">
      <c r="AN405" s="6"/>
      <c r="AQ405" s="28"/>
      <c r="AR405" s="28"/>
      <c r="AS405" s="23"/>
      <c r="AT405" s="23"/>
      <c r="AU405" s="23"/>
      <c r="AV405" s="29"/>
    </row>
    <row r="406">
      <c r="AN406" s="6"/>
      <c r="AQ406" s="28"/>
      <c r="AR406" s="28"/>
      <c r="AS406" s="23"/>
      <c r="AT406" s="23"/>
      <c r="AU406" s="23"/>
      <c r="AV406" s="29"/>
    </row>
    <row r="407">
      <c r="AN407" s="6"/>
      <c r="AQ407" s="28"/>
      <c r="AR407" s="28"/>
      <c r="AS407" s="23"/>
      <c r="AT407" s="23"/>
      <c r="AU407" s="23"/>
      <c r="AV407" s="29"/>
    </row>
    <row r="408">
      <c r="AN408" s="6"/>
      <c r="AQ408" s="28"/>
      <c r="AR408" s="28"/>
      <c r="AS408" s="23"/>
      <c r="AT408" s="23"/>
      <c r="AU408" s="23"/>
      <c r="AV408" s="29"/>
    </row>
    <row r="409">
      <c r="AN409" s="6"/>
      <c r="AQ409" s="28"/>
      <c r="AR409" s="28"/>
      <c r="AS409" s="23"/>
      <c r="AT409" s="23"/>
      <c r="AU409" s="23"/>
      <c r="AV409" s="29"/>
    </row>
    <row r="410">
      <c r="AN410" s="6"/>
      <c r="AQ410" s="28"/>
      <c r="AR410" s="28"/>
      <c r="AS410" s="23"/>
      <c r="AT410" s="23"/>
      <c r="AU410" s="23"/>
      <c r="AV410" s="29"/>
    </row>
    <row r="411">
      <c r="AN411" s="6"/>
      <c r="AQ411" s="28"/>
      <c r="AR411" s="28"/>
      <c r="AS411" s="23"/>
      <c r="AT411" s="23"/>
      <c r="AU411" s="23"/>
      <c r="AV411" s="29"/>
    </row>
    <row r="412">
      <c r="AN412" s="6"/>
      <c r="AQ412" s="28"/>
      <c r="AR412" s="28"/>
      <c r="AS412" s="23"/>
      <c r="AT412" s="23"/>
      <c r="AU412" s="23"/>
      <c r="AV412" s="29"/>
    </row>
    <row r="413">
      <c r="AN413" s="6"/>
      <c r="AQ413" s="28"/>
      <c r="AR413" s="28"/>
      <c r="AS413" s="23"/>
      <c r="AT413" s="23"/>
      <c r="AU413" s="23"/>
      <c r="AV413" s="29"/>
    </row>
    <row r="414">
      <c r="AN414" s="6"/>
      <c r="AQ414" s="28"/>
      <c r="AR414" s="28"/>
      <c r="AS414" s="23"/>
      <c r="AT414" s="23"/>
      <c r="AU414" s="23"/>
      <c r="AV414" s="29"/>
    </row>
    <row r="415">
      <c r="AN415" s="6"/>
      <c r="AQ415" s="28"/>
      <c r="AR415" s="28"/>
      <c r="AS415" s="23"/>
      <c r="AT415" s="23"/>
      <c r="AU415" s="23"/>
      <c r="AV415" s="29"/>
    </row>
    <row r="416">
      <c r="AN416" s="6"/>
      <c r="AQ416" s="28"/>
      <c r="AR416" s="28"/>
      <c r="AS416" s="23"/>
      <c r="AT416" s="23"/>
      <c r="AU416" s="23"/>
      <c r="AV416" s="29"/>
    </row>
    <row r="417">
      <c r="AN417" s="6"/>
      <c r="AQ417" s="28"/>
      <c r="AR417" s="28"/>
      <c r="AS417" s="23"/>
      <c r="AT417" s="23"/>
      <c r="AU417" s="23"/>
      <c r="AV417" s="29"/>
    </row>
    <row r="418">
      <c r="AN418" s="6"/>
      <c r="AQ418" s="28"/>
      <c r="AR418" s="28"/>
      <c r="AS418" s="23"/>
      <c r="AT418" s="23"/>
      <c r="AU418" s="23"/>
      <c r="AV418" s="29"/>
    </row>
    <row r="419">
      <c r="AN419" s="6"/>
      <c r="AQ419" s="28"/>
      <c r="AR419" s="28"/>
      <c r="AS419" s="23"/>
      <c r="AT419" s="23"/>
      <c r="AU419" s="23"/>
      <c r="AV419" s="29"/>
    </row>
    <row r="420">
      <c r="AN420" s="6"/>
      <c r="AQ420" s="28"/>
      <c r="AR420" s="28"/>
      <c r="AS420" s="23"/>
      <c r="AT420" s="23"/>
      <c r="AU420" s="23"/>
      <c r="AV420" s="29"/>
    </row>
    <row r="421">
      <c r="AN421" s="6"/>
      <c r="AQ421" s="28"/>
      <c r="AR421" s="28"/>
      <c r="AS421" s="23"/>
      <c r="AT421" s="23"/>
      <c r="AU421" s="23"/>
      <c r="AV421" s="29"/>
    </row>
    <row r="422">
      <c r="AN422" s="6"/>
      <c r="AQ422" s="28"/>
      <c r="AR422" s="28"/>
      <c r="AS422" s="23"/>
      <c r="AT422" s="23"/>
      <c r="AU422" s="23"/>
      <c r="AV422" s="29"/>
    </row>
    <row r="423">
      <c r="AN423" s="6"/>
      <c r="AQ423" s="28"/>
      <c r="AR423" s="28"/>
      <c r="AS423" s="23"/>
      <c r="AT423" s="23"/>
      <c r="AU423" s="23"/>
      <c r="AV423" s="29"/>
    </row>
    <row r="424">
      <c r="AN424" s="6"/>
      <c r="AQ424" s="28"/>
      <c r="AR424" s="28"/>
      <c r="AS424" s="23"/>
      <c r="AT424" s="23"/>
      <c r="AU424" s="23"/>
      <c r="AV424" s="29"/>
    </row>
    <row r="425">
      <c r="AN425" s="6"/>
      <c r="AQ425" s="28"/>
      <c r="AR425" s="28"/>
      <c r="AS425" s="23"/>
      <c r="AT425" s="23"/>
      <c r="AU425" s="23"/>
      <c r="AV425" s="29"/>
    </row>
    <row r="426">
      <c r="AN426" s="6"/>
      <c r="AQ426" s="28"/>
      <c r="AR426" s="28"/>
      <c r="AS426" s="23"/>
      <c r="AT426" s="23"/>
      <c r="AU426" s="23"/>
      <c r="AV426" s="29"/>
    </row>
    <row r="427">
      <c r="AN427" s="6"/>
      <c r="AQ427" s="28"/>
      <c r="AR427" s="28"/>
      <c r="AS427" s="23"/>
      <c r="AT427" s="23"/>
      <c r="AU427" s="23"/>
      <c r="AV427" s="29"/>
    </row>
    <row r="428">
      <c r="AN428" s="6"/>
      <c r="AQ428" s="28"/>
      <c r="AR428" s="28"/>
      <c r="AS428" s="23"/>
      <c r="AT428" s="23"/>
      <c r="AU428" s="23"/>
      <c r="AV428" s="29"/>
    </row>
    <row r="429">
      <c r="AN429" s="6"/>
      <c r="AQ429" s="28"/>
      <c r="AR429" s="28"/>
      <c r="AS429" s="23"/>
      <c r="AT429" s="23"/>
      <c r="AU429" s="23"/>
      <c r="AV429" s="29"/>
    </row>
    <row r="430">
      <c r="AN430" s="6"/>
      <c r="AQ430" s="28"/>
      <c r="AR430" s="28"/>
      <c r="AS430" s="23"/>
      <c r="AT430" s="23"/>
      <c r="AU430" s="23"/>
      <c r="AV430" s="29"/>
    </row>
    <row r="431">
      <c r="AN431" s="6"/>
      <c r="AQ431" s="28"/>
      <c r="AR431" s="28"/>
      <c r="AS431" s="23"/>
      <c r="AT431" s="23"/>
      <c r="AU431" s="23"/>
      <c r="AV431" s="29"/>
    </row>
    <row r="432">
      <c r="AN432" s="6"/>
      <c r="AQ432" s="28"/>
      <c r="AR432" s="28"/>
      <c r="AS432" s="23"/>
      <c r="AT432" s="23"/>
      <c r="AU432" s="23"/>
      <c r="AV432" s="29"/>
    </row>
    <row r="433">
      <c r="AN433" s="6"/>
      <c r="AQ433" s="28"/>
      <c r="AR433" s="28"/>
      <c r="AS433" s="23"/>
      <c r="AT433" s="23"/>
      <c r="AU433" s="23"/>
      <c r="AV433" s="29"/>
    </row>
    <row r="434">
      <c r="AN434" s="6"/>
      <c r="AQ434" s="28"/>
      <c r="AR434" s="28"/>
      <c r="AS434" s="23"/>
      <c r="AT434" s="23"/>
      <c r="AU434" s="23"/>
      <c r="AV434" s="29"/>
    </row>
    <row r="435">
      <c r="AN435" s="6"/>
      <c r="AQ435" s="28"/>
      <c r="AR435" s="28"/>
      <c r="AS435" s="23"/>
      <c r="AT435" s="23"/>
      <c r="AU435" s="23"/>
      <c r="AV435" s="29"/>
    </row>
    <row r="436">
      <c r="AN436" s="6"/>
      <c r="AQ436" s="28"/>
      <c r="AR436" s="28"/>
      <c r="AS436" s="23"/>
      <c r="AT436" s="23"/>
      <c r="AU436" s="23"/>
      <c r="AV436" s="29"/>
    </row>
    <row r="437">
      <c r="AN437" s="6"/>
      <c r="AQ437" s="28"/>
      <c r="AR437" s="28"/>
      <c r="AS437" s="23"/>
      <c r="AT437" s="23"/>
      <c r="AU437" s="23"/>
      <c r="AV437" s="29"/>
    </row>
    <row r="438">
      <c r="AN438" s="6"/>
      <c r="AQ438" s="28"/>
      <c r="AR438" s="28"/>
      <c r="AS438" s="23"/>
      <c r="AT438" s="23"/>
      <c r="AU438" s="23"/>
      <c r="AV438" s="29"/>
    </row>
    <row r="439">
      <c r="AN439" s="6"/>
      <c r="AQ439" s="28"/>
      <c r="AR439" s="28"/>
      <c r="AS439" s="23"/>
      <c r="AT439" s="23"/>
      <c r="AU439" s="23"/>
      <c r="AV439" s="29"/>
    </row>
    <row r="440">
      <c r="AN440" s="6"/>
      <c r="AQ440" s="28"/>
      <c r="AR440" s="28"/>
      <c r="AS440" s="23"/>
      <c r="AT440" s="23"/>
      <c r="AU440" s="23"/>
      <c r="AV440" s="29"/>
    </row>
    <row r="441">
      <c r="AN441" s="6"/>
      <c r="AQ441" s="28"/>
      <c r="AR441" s="28"/>
      <c r="AS441" s="23"/>
      <c r="AT441" s="23"/>
      <c r="AU441" s="23"/>
      <c r="AV441" s="29"/>
    </row>
    <row r="442">
      <c r="AN442" s="6"/>
      <c r="AQ442" s="28"/>
      <c r="AR442" s="28"/>
      <c r="AS442" s="23"/>
      <c r="AT442" s="23"/>
      <c r="AU442" s="23"/>
      <c r="AV442" s="29"/>
    </row>
    <row r="443">
      <c r="AN443" s="6"/>
      <c r="AQ443" s="28"/>
      <c r="AR443" s="28"/>
      <c r="AS443" s="23"/>
      <c r="AT443" s="23"/>
      <c r="AU443" s="23"/>
      <c r="AV443" s="29"/>
    </row>
    <row r="444">
      <c r="AN444" s="6"/>
      <c r="AQ444" s="28"/>
      <c r="AR444" s="28"/>
      <c r="AS444" s="23"/>
      <c r="AT444" s="23"/>
      <c r="AU444" s="23"/>
      <c r="AV444" s="29"/>
    </row>
    <row r="445">
      <c r="AN445" s="6"/>
      <c r="AQ445" s="28"/>
      <c r="AR445" s="28"/>
      <c r="AS445" s="23"/>
      <c r="AT445" s="23"/>
      <c r="AU445" s="23"/>
      <c r="AV445" s="29"/>
    </row>
    <row r="446">
      <c r="AN446" s="6"/>
      <c r="AQ446" s="28"/>
      <c r="AR446" s="28"/>
      <c r="AS446" s="23"/>
      <c r="AT446" s="23"/>
      <c r="AU446" s="23"/>
      <c r="AV446" s="29"/>
    </row>
    <row r="447">
      <c r="AN447" s="6"/>
      <c r="AQ447" s="28"/>
      <c r="AR447" s="28"/>
      <c r="AS447" s="23"/>
      <c r="AT447" s="23"/>
      <c r="AU447" s="23"/>
      <c r="AV447" s="29"/>
    </row>
    <row r="448">
      <c r="AN448" s="6"/>
      <c r="AQ448" s="28"/>
      <c r="AR448" s="28"/>
      <c r="AS448" s="23"/>
      <c r="AT448" s="23"/>
      <c r="AU448" s="23"/>
      <c r="AV448" s="29"/>
    </row>
    <row r="449">
      <c r="AN449" s="6"/>
      <c r="AQ449" s="28"/>
      <c r="AR449" s="28"/>
      <c r="AS449" s="23"/>
      <c r="AT449" s="23"/>
      <c r="AU449" s="23"/>
      <c r="AV449" s="29"/>
    </row>
    <row r="450">
      <c r="AN450" s="6"/>
      <c r="AQ450" s="28"/>
      <c r="AR450" s="28"/>
      <c r="AS450" s="23"/>
      <c r="AT450" s="23"/>
      <c r="AU450" s="23"/>
      <c r="AV450" s="29"/>
    </row>
    <row r="451">
      <c r="AN451" s="6"/>
      <c r="AQ451" s="28"/>
      <c r="AR451" s="28"/>
      <c r="AS451" s="23"/>
      <c r="AT451" s="23"/>
      <c r="AU451" s="23"/>
      <c r="AV451" s="29"/>
    </row>
    <row r="452">
      <c r="AN452" s="6"/>
      <c r="AQ452" s="28"/>
      <c r="AR452" s="28"/>
      <c r="AS452" s="23"/>
      <c r="AT452" s="23"/>
      <c r="AU452" s="23"/>
      <c r="AV452" s="29"/>
    </row>
    <row r="453">
      <c r="AN453" s="6"/>
      <c r="AQ453" s="28"/>
      <c r="AR453" s="28"/>
      <c r="AS453" s="23"/>
      <c r="AT453" s="23"/>
      <c r="AU453" s="23"/>
      <c r="AV453" s="29"/>
    </row>
    <row r="454">
      <c r="AN454" s="6"/>
      <c r="AQ454" s="28"/>
      <c r="AR454" s="28"/>
      <c r="AS454" s="23"/>
      <c r="AT454" s="23"/>
      <c r="AU454" s="23"/>
      <c r="AV454" s="29"/>
    </row>
    <row r="455">
      <c r="AN455" s="6"/>
      <c r="AQ455" s="28"/>
      <c r="AR455" s="28"/>
      <c r="AS455" s="23"/>
      <c r="AT455" s="23"/>
      <c r="AU455" s="23"/>
      <c r="AV455" s="29"/>
    </row>
    <row r="456">
      <c r="AN456" s="6"/>
      <c r="AQ456" s="28"/>
      <c r="AR456" s="28"/>
      <c r="AS456" s="23"/>
      <c r="AT456" s="23"/>
      <c r="AU456" s="23"/>
      <c r="AV456" s="29"/>
    </row>
    <row r="457">
      <c r="AN457" s="6"/>
      <c r="AQ457" s="28"/>
      <c r="AR457" s="28"/>
      <c r="AS457" s="23"/>
      <c r="AT457" s="23"/>
      <c r="AU457" s="23"/>
      <c r="AV457" s="29"/>
    </row>
    <row r="458">
      <c r="AN458" s="6"/>
      <c r="AQ458" s="28"/>
      <c r="AR458" s="28"/>
      <c r="AS458" s="23"/>
      <c r="AT458" s="23"/>
      <c r="AU458" s="23"/>
      <c r="AV458" s="29"/>
    </row>
    <row r="459">
      <c r="AN459" s="6"/>
      <c r="AQ459" s="28"/>
      <c r="AR459" s="28"/>
      <c r="AS459" s="23"/>
      <c r="AT459" s="23"/>
      <c r="AU459" s="23"/>
      <c r="AV459" s="29"/>
    </row>
    <row r="460">
      <c r="AN460" s="6"/>
      <c r="AQ460" s="28"/>
      <c r="AR460" s="28"/>
      <c r="AS460" s="23"/>
      <c r="AT460" s="23"/>
      <c r="AU460" s="23"/>
      <c r="AV460" s="29"/>
    </row>
    <row r="461">
      <c r="AN461" s="6"/>
      <c r="AQ461" s="28"/>
      <c r="AR461" s="28"/>
      <c r="AS461" s="23"/>
      <c r="AT461" s="23"/>
      <c r="AU461" s="23"/>
      <c r="AV461" s="29"/>
    </row>
    <row r="462">
      <c r="AN462" s="6"/>
      <c r="AQ462" s="28"/>
      <c r="AR462" s="28"/>
      <c r="AS462" s="23"/>
      <c r="AT462" s="23"/>
      <c r="AU462" s="23"/>
      <c r="AV462" s="29"/>
    </row>
    <row r="463">
      <c r="AN463" s="6"/>
      <c r="AQ463" s="28"/>
      <c r="AR463" s="28"/>
      <c r="AS463" s="23"/>
      <c r="AT463" s="23"/>
      <c r="AU463" s="23"/>
      <c r="AV463" s="29"/>
    </row>
    <row r="464">
      <c r="AN464" s="6"/>
      <c r="AQ464" s="28"/>
      <c r="AR464" s="28"/>
      <c r="AS464" s="23"/>
      <c r="AT464" s="23"/>
      <c r="AU464" s="23"/>
      <c r="AV464" s="29"/>
    </row>
    <row r="465">
      <c r="AN465" s="6"/>
      <c r="AQ465" s="28"/>
      <c r="AR465" s="28"/>
      <c r="AS465" s="23"/>
      <c r="AT465" s="23"/>
      <c r="AU465" s="23"/>
      <c r="AV465" s="29"/>
    </row>
    <row r="466">
      <c r="AN466" s="6"/>
      <c r="AQ466" s="28"/>
      <c r="AR466" s="28"/>
      <c r="AS466" s="23"/>
      <c r="AT466" s="23"/>
      <c r="AU466" s="23"/>
      <c r="AV466" s="29"/>
    </row>
    <row r="467">
      <c r="AN467" s="6"/>
      <c r="AQ467" s="28"/>
      <c r="AR467" s="28"/>
      <c r="AS467" s="23"/>
      <c r="AT467" s="23"/>
      <c r="AU467" s="23"/>
      <c r="AV467" s="29"/>
    </row>
    <row r="468">
      <c r="AN468" s="6"/>
      <c r="AQ468" s="28"/>
      <c r="AR468" s="28"/>
      <c r="AS468" s="23"/>
      <c r="AT468" s="23"/>
      <c r="AU468" s="23"/>
      <c r="AV468" s="29"/>
    </row>
    <row r="469">
      <c r="AN469" s="6"/>
      <c r="AQ469" s="28"/>
      <c r="AR469" s="28"/>
      <c r="AS469" s="23"/>
      <c r="AT469" s="23"/>
      <c r="AU469" s="23"/>
      <c r="AV469" s="29"/>
    </row>
    <row r="470">
      <c r="AN470" s="6"/>
      <c r="AQ470" s="28"/>
      <c r="AR470" s="28"/>
      <c r="AS470" s="23"/>
      <c r="AT470" s="23"/>
      <c r="AU470" s="23"/>
      <c r="AV470" s="29"/>
    </row>
    <row r="471">
      <c r="AN471" s="6"/>
      <c r="AQ471" s="28"/>
      <c r="AR471" s="28"/>
      <c r="AS471" s="23"/>
      <c r="AT471" s="23"/>
      <c r="AU471" s="23"/>
      <c r="AV471" s="29"/>
    </row>
    <row r="472">
      <c r="AN472" s="6"/>
      <c r="AQ472" s="28"/>
      <c r="AR472" s="28"/>
      <c r="AS472" s="23"/>
      <c r="AT472" s="23"/>
      <c r="AU472" s="23"/>
      <c r="AV472" s="29"/>
    </row>
    <row r="473">
      <c r="AN473" s="6"/>
      <c r="AQ473" s="28"/>
      <c r="AR473" s="28"/>
      <c r="AS473" s="23"/>
      <c r="AT473" s="23"/>
      <c r="AU473" s="23"/>
      <c r="AV473" s="29"/>
    </row>
    <row r="474">
      <c r="AN474" s="6"/>
      <c r="AQ474" s="28"/>
      <c r="AR474" s="28"/>
      <c r="AS474" s="23"/>
      <c r="AT474" s="23"/>
      <c r="AU474" s="23"/>
      <c r="AV474" s="29"/>
    </row>
    <row r="475">
      <c r="AN475" s="6"/>
      <c r="AQ475" s="28"/>
      <c r="AR475" s="28"/>
      <c r="AS475" s="23"/>
      <c r="AT475" s="23"/>
      <c r="AU475" s="23"/>
      <c r="AV475" s="29"/>
    </row>
    <row r="476">
      <c r="AN476" s="6"/>
      <c r="AQ476" s="28"/>
      <c r="AR476" s="28"/>
      <c r="AS476" s="23"/>
      <c r="AT476" s="23"/>
      <c r="AU476" s="23"/>
      <c r="AV476" s="29"/>
    </row>
    <row r="477">
      <c r="AN477" s="6"/>
      <c r="AQ477" s="28"/>
      <c r="AR477" s="28"/>
      <c r="AS477" s="23"/>
      <c r="AT477" s="23"/>
      <c r="AU477" s="23"/>
      <c r="AV477" s="29"/>
    </row>
    <row r="478">
      <c r="AN478" s="6"/>
      <c r="AQ478" s="28"/>
      <c r="AR478" s="28"/>
      <c r="AS478" s="23"/>
      <c r="AT478" s="23"/>
      <c r="AU478" s="23"/>
      <c r="AV478" s="29"/>
    </row>
    <row r="479">
      <c r="AN479" s="6"/>
      <c r="AQ479" s="28"/>
      <c r="AR479" s="28"/>
      <c r="AS479" s="23"/>
      <c r="AT479" s="23"/>
      <c r="AU479" s="23"/>
      <c r="AV479" s="29"/>
    </row>
    <row r="480">
      <c r="AN480" s="6"/>
      <c r="AQ480" s="28"/>
      <c r="AR480" s="28"/>
      <c r="AS480" s="23"/>
      <c r="AT480" s="23"/>
      <c r="AU480" s="23"/>
      <c r="AV480" s="29"/>
    </row>
    <row r="481">
      <c r="AN481" s="6"/>
      <c r="AQ481" s="28"/>
      <c r="AR481" s="28"/>
      <c r="AS481" s="23"/>
      <c r="AT481" s="23"/>
      <c r="AU481" s="23"/>
      <c r="AV481" s="29"/>
    </row>
    <row r="482">
      <c r="AN482" s="6"/>
      <c r="AQ482" s="28"/>
      <c r="AR482" s="28"/>
      <c r="AS482" s="23"/>
      <c r="AT482" s="23"/>
      <c r="AU482" s="23"/>
      <c r="AV482" s="29"/>
    </row>
    <row r="483">
      <c r="AN483" s="6"/>
      <c r="AQ483" s="28"/>
      <c r="AR483" s="28"/>
      <c r="AS483" s="23"/>
      <c r="AT483" s="23"/>
      <c r="AU483" s="23"/>
      <c r="AV483" s="29"/>
    </row>
    <row r="484">
      <c r="AN484" s="6"/>
      <c r="AQ484" s="28"/>
      <c r="AR484" s="28"/>
      <c r="AS484" s="23"/>
      <c r="AT484" s="23"/>
      <c r="AU484" s="23"/>
      <c r="AV484" s="29"/>
    </row>
    <row r="485">
      <c r="AN485" s="6"/>
      <c r="AQ485" s="28"/>
      <c r="AR485" s="28"/>
      <c r="AS485" s="23"/>
      <c r="AT485" s="23"/>
      <c r="AU485" s="23"/>
      <c r="AV485" s="29"/>
    </row>
    <row r="486">
      <c r="AN486" s="6"/>
      <c r="AQ486" s="28"/>
      <c r="AR486" s="28"/>
      <c r="AS486" s="23"/>
      <c r="AT486" s="23"/>
      <c r="AU486" s="23"/>
      <c r="AV486" s="29"/>
    </row>
    <row r="487">
      <c r="AN487" s="6"/>
      <c r="AQ487" s="28"/>
      <c r="AR487" s="28"/>
      <c r="AS487" s="23"/>
      <c r="AT487" s="23"/>
      <c r="AU487" s="23"/>
      <c r="AV487" s="29"/>
    </row>
    <row r="488">
      <c r="AN488" s="6"/>
      <c r="AQ488" s="28"/>
      <c r="AR488" s="28"/>
      <c r="AS488" s="23"/>
      <c r="AT488" s="23"/>
      <c r="AU488" s="23"/>
      <c r="AV488" s="29"/>
    </row>
    <row r="489">
      <c r="AN489" s="6"/>
      <c r="AQ489" s="28"/>
      <c r="AR489" s="28"/>
      <c r="AS489" s="23"/>
      <c r="AT489" s="23"/>
      <c r="AU489" s="23"/>
      <c r="AV489" s="29"/>
    </row>
    <row r="490">
      <c r="AN490" s="6"/>
      <c r="AQ490" s="28"/>
      <c r="AR490" s="28"/>
      <c r="AS490" s="23"/>
      <c r="AT490" s="23"/>
      <c r="AU490" s="23"/>
      <c r="AV490" s="29"/>
    </row>
    <row r="491">
      <c r="AN491" s="6"/>
      <c r="AQ491" s="28"/>
      <c r="AR491" s="28"/>
      <c r="AS491" s="23"/>
      <c r="AT491" s="23"/>
      <c r="AU491" s="23"/>
      <c r="AV491" s="29"/>
    </row>
    <row r="492">
      <c r="AN492" s="6"/>
      <c r="AQ492" s="28"/>
      <c r="AR492" s="28"/>
      <c r="AS492" s="23"/>
      <c r="AT492" s="23"/>
      <c r="AU492" s="23"/>
      <c r="AV492" s="29"/>
    </row>
    <row r="493">
      <c r="AN493" s="6"/>
      <c r="AQ493" s="28"/>
      <c r="AR493" s="28"/>
      <c r="AS493" s="23"/>
      <c r="AT493" s="23"/>
      <c r="AU493" s="23"/>
      <c r="AV493" s="29"/>
    </row>
    <row r="494">
      <c r="AN494" s="6"/>
      <c r="AQ494" s="28"/>
      <c r="AR494" s="28"/>
      <c r="AS494" s="23"/>
      <c r="AT494" s="23"/>
      <c r="AU494" s="23"/>
      <c r="AV494" s="29"/>
    </row>
    <row r="495">
      <c r="AN495" s="6"/>
      <c r="AQ495" s="28"/>
      <c r="AR495" s="28"/>
      <c r="AS495" s="23"/>
      <c r="AT495" s="23"/>
      <c r="AU495" s="23"/>
      <c r="AV495" s="29"/>
    </row>
    <row r="496">
      <c r="AN496" s="6"/>
      <c r="AQ496" s="28"/>
      <c r="AR496" s="28"/>
      <c r="AS496" s="23"/>
      <c r="AT496" s="23"/>
      <c r="AU496" s="23"/>
      <c r="AV496" s="29"/>
    </row>
    <row r="497">
      <c r="AN497" s="6"/>
      <c r="AQ497" s="28"/>
      <c r="AR497" s="28"/>
      <c r="AS497" s="23"/>
      <c r="AT497" s="23"/>
      <c r="AU497" s="23"/>
      <c r="AV497" s="29"/>
    </row>
    <row r="498">
      <c r="AN498" s="6"/>
      <c r="AQ498" s="28"/>
      <c r="AR498" s="28"/>
      <c r="AS498" s="23"/>
      <c r="AT498" s="23"/>
      <c r="AU498" s="23"/>
      <c r="AV498" s="29"/>
    </row>
    <row r="499">
      <c r="AN499" s="6"/>
      <c r="AQ499" s="28"/>
      <c r="AR499" s="28"/>
      <c r="AS499" s="23"/>
      <c r="AT499" s="23"/>
      <c r="AU499" s="23"/>
      <c r="AV499" s="29"/>
    </row>
    <row r="500">
      <c r="AN500" s="6"/>
      <c r="AQ500" s="28"/>
      <c r="AR500" s="28"/>
      <c r="AS500" s="23"/>
      <c r="AT500" s="23"/>
      <c r="AU500" s="23"/>
      <c r="AV500" s="29"/>
    </row>
    <row r="501">
      <c r="AN501" s="6"/>
      <c r="AQ501" s="28"/>
      <c r="AR501" s="28"/>
      <c r="AS501" s="23"/>
      <c r="AT501" s="23"/>
      <c r="AU501" s="23"/>
      <c r="AV501" s="29"/>
    </row>
    <row r="502">
      <c r="AN502" s="6"/>
      <c r="AQ502" s="28"/>
      <c r="AR502" s="28"/>
      <c r="AS502" s="23"/>
      <c r="AT502" s="23"/>
      <c r="AU502" s="23"/>
      <c r="AV502" s="29"/>
    </row>
    <row r="503">
      <c r="AN503" s="6"/>
      <c r="AQ503" s="28"/>
      <c r="AR503" s="28"/>
      <c r="AS503" s="23"/>
      <c r="AT503" s="23"/>
      <c r="AU503" s="23"/>
      <c r="AV503" s="29"/>
    </row>
    <row r="504">
      <c r="AN504" s="6"/>
      <c r="AQ504" s="28"/>
      <c r="AR504" s="28"/>
      <c r="AS504" s="23"/>
      <c r="AT504" s="23"/>
      <c r="AU504" s="23"/>
      <c r="AV504" s="29"/>
    </row>
    <row r="505">
      <c r="AN505" s="6"/>
      <c r="AQ505" s="28"/>
      <c r="AR505" s="28"/>
      <c r="AS505" s="23"/>
      <c r="AT505" s="23"/>
      <c r="AU505" s="23"/>
      <c r="AV505" s="29"/>
    </row>
    <row r="506">
      <c r="AN506" s="6"/>
      <c r="AQ506" s="28"/>
      <c r="AR506" s="28"/>
      <c r="AS506" s="23"/>
      <c r="AT506" s="23"/>
      <c r="AU506" s="23"/>
      <c r="AV506" s="29"/>
    </row>
    <row r="507">
      <c r="AN507" s="6"/>
      <c r="AQ507" s="28"/>
      <c r="AR507" s="28"/>
      <c r="AS507" s="23"/>
      <c r="AT507" s="23"/>
      <c r="AU507" s="23"/>
      <c r="AV507" s="29"/>
    </row>
    <row r="508">
      <c r="AN508" s="6"/>
      <c r="AQ508" s="28"/>
      <c r="AR508" s="28"/>
      <c r="AS508" s="23"/>
      <c r="AT508" s="23"/>
      <c r="AU508" s="23"/>
      <c r="AV508" s="29"/>
    </row>
    <row r="509">
      <c r="AN509" s="6"/>
      <c r="AQ509" s="28"/>
      <c r="AR509" s="28"/>
      <c r="AS509" s="23"/>
      <c r="AT509" s="23"/>
      <c r="AU509" s="23"/>
      <c r="AV509" s="29"/>
    </row>
    <row r="510">
      <c r="AN510" s="6"/>
      <c r="AQ510" s="28"/>
      <c r="AR510" s="28"/>
      <c r="AS510" s="23"/>
      <c r="AT510" s="23"/>
      <c r="AU510" s="23"/>
      <c r="AV510" s="29"/>
    </row>
    <row r="511">
      <c r="AN511" s="6"/>
      <c r="AQ511" s="28"/>
      <c r="AR511" s="28"/>
      <c r="AS511" s="23"/>
      <c r="AT511" s="23"/>
      <c r="AU511" s="23"/>
      <c r="AV511" s="29"/>
    </row>
    <row r="512">
      <c r="AN512" s="6"/>
      <c r="AQ512" s="28"/>
      <c r="AR512" s="28"/>
      <c r="AS512" s="23"/>
      <c r="AT512" s="23"/>
      <c r="AU512" s="23"/>
      <c r="AV512" s="29"/>
    </row>
    <row r="513">
      <c r="AN513" s="6"/>
      <c r="AQ513" s="28"/>
      <c r="AR513" s="28"/>
      <c r="AS513" s="23"/>
      <c r="AT513" s="23"/>
      <c r="AU513" s="23"/>
      <c r="AV513" s="29"/>
    </row>
    <row r="514">
      <c r="AN514" s="6"/>
      <c r="AQ514" s="28"/>
      <c r="AR514" s="28"/>
      <c r="AS514" s="23"/>
      <c r="AT514" s="23"/>
      <c r="AU514" s="23"/>
      <c r="AV514" s="29"/>
    </row>
    <row r="515">
      <c r="AN515" s="6"/>
      <c r="AQ515" s="28"/>
      <c r="AR515" s="28"/>
      <c r="AS515" s="23"/>
      <c r="AT515" s="23"/>
      <c r="AU515" s="23"/>
      <c r="AV515" s="29"/>
    </row>
    <row r="516">
      <c r="AN516" s="6"/>
      <c r="AQ516" s="28"/>
      <c r="AR516" s="28"/>
      <c r="AS516" s="23"/>
      <c r="AT516" s="23"/>
      <c r="AU516" s="23"/>
      <c r="AV516" s="29"/>
    </row>
    <row r="517">
      <c r="AN517" s="6"/>
      <c r="AQ517" s="28"/>
      <c r="AR517" s="28"/>
      <c r="AS517" s="23"/>
      <c r="AT517" s="23"/>
      <c r="AU517" s="23"/>
      <c r="AV517" s="29"/>
    </row>
    <row r="518">
      <c r="AN518" s="6"/>
      <c r="AQ518" s="28"/>
      <c r="AR518" s="28"/>
      <c r="AS518" s="23"/>
      <c r="AT518" s="23"/>
      <c r="AU518" s="23"/>
      <c r="AV518" s="29"/>
    </row>
    <row r="519">
      <c r="AN519" s="6"/>
      <c r="AQ519" s="28"/>
      <c r="AR519" s="28"/>
      <c r="AS519" s="23"/>
      <c r="AT519" s="23"/>
      <c r="AU519" s="23"/>
      <c r="AV519" s="29"/>
    </row>
    <row r="520">
      <c r="AN520" s="6"/>
      <c r="AQ520" s="28"/>
      <c r="AR520" s="28"/>
      <c r="AS520" s="23"/>
      <c r="AT520" s="23"/>
      <c r="AU520" s="23"/>
      <c r="AV520" s="29"/>
    </row>
    <row r="521">
      <c r="AN521" s="6"/>
      <c r="AQ521" s="28"/>
      <c r="AR521" s="28"/>
      <c r="AS521" s="23"/>
      <c r="AT521" s="23"/>
      <c r="AU521" s="23"/>
      <c r="AV521" s="29"/>
    </row>
    <row r="522">
      <c r="AN522" s="6"/>
      <c r="AQ522" s="28"/>
      <c r="AR522" s="28"/>
      <c r="AS522" s="23"/>
      <c r="AT522" s="23"/>
      <c r="AU522" s="23"/>
      <c r="AV522" s="29"/>
    </row>
    <row r="523">
      <c r="AN523" s="6"/>
      <c r="AQ523" s="28"/>
      <c r="AR523" s="28"/>
      <c r="AS523" s="23"/>
      <c r="AT523" s="23"/>
      <c r="AU523" s="23"/>
      <c r="AV523" s="29"/>
    </row>
    <row r="524">
      <c r="AN524" s="6"/>
      <c r="AQ524" s="28"/>
      <c r="AR524" s="28"/>
      <c r="AS524" s="23"/>
      <c r="AT524" s="23"/>
      <c r="AU524" s="23"/>
      <c r="AV524" s="29"/>
    </row>
    <row r="525">
      <c r="AN525" s="6"/>
      <c r="AQ525" s="28"/>
      <c r="AR525" s="28"/>
      <c r="AS525" s="23"/>
      <c r="AT525" s="23"/>
      <c r="AU525" s="23"/>
      <c r="AV525" s="29"/>
    </row>
    <row r="526">
      <c r="AN526" s="6"/>
      <c r="AQ526" s="28"/>
      <c r="AR526" s="28"/>
      <c r="AS526" s="23"/>
      <c r="AT526" s="23"/>
      <c r="AU526" s="23"/>
      <c r="AV526" s="29"/>
    </row>
    <row r="527">
      <c r="AN527" s="6"/>
      <c r="AQ527" s="28"/>
      <c r="AR527" s="28"/>
      <c r="AS527" s="23"/>
      <c r="AT527" s="23"/>
      <c r="AU527" s="23"/>
      <c r="AV527" s="29"/>
    </row>
    <row r="528">
      <c r="AN528" s="6"/>
      <c r="AQ528" s="28"/>
      <c r="AR528" s="28"/>
      <c r="AS528" s="23"/>
      <c r="AT528" s="23"/>
      <c r="AU528" s="23"/>
      <c r="AV528" s="29"/>
    </row>
    <row r="529">
      <c r="AN529" s="6"/>
      <c r="AQ529" s="28"/>
      <c r="AR529" s="28"/>
      <c r="AS529" s="23"/>
      <c r="AT529" s="23"/>
      <c r="AU529" s="23"/>
      <c r="AV529" s="29"/>
    </row>
    <row r="530">
      <c r="AN530" s="6"/>
      <c r="AQ530" s="28"/>
      <c r="AR530" s="28"/>
      <c r="AS530" s="23"/>
      <c r="AT530" s="23"/>
      <c r="AU530" s="23"/>
      <c r="AV530" s="29"/>
    </row>
    <row r="531">
      <c r="AN531" s="6"/>
      <c r="AQ531" s="28"/>
      <c r="AR531" s="28"/>
      <c r="AS531" s="23"/>
      <c r="AT531" s="23"/>
      <c r="AU531" s="23"/>
      <c r="AV531" s="29"/>
    </row>
    <row r="532">
      <c r="AN532" s="6"/>
      <c r="AQ532" s="28"/>
      <c r="AR532" s="28"/>
      <c r="AS532" s="23"/>
      <c r="AT532" s="23"/>
      <c r="AU532" s="23"/>
      <c r="AV532" s="29"/>
    </row>
    <row r="533">
      <c r="AN533" s="6"/>
      <c r="AQ533" s="28"/>
      <c r="AR533" s="28"/>
      <c r="AS533" s="23"/>
      <c r="AT533" s="23"/>
      <c r="AU533" s="23"/>
      <c r="AV533" s="29"/>
    </row>
    <row r="534">
      <c r="AN534" s="6"/>
      <c r="AQ534" s="28"/>
      <c r="AR534" s="28"/>
      <c r="AS534" s="23"/>
      <c r="AT534" s="23"/>
      <c r="AU534" s="23"/>
      <c r="AV534" s="29"/>
    </row>
    <row r="535">
      <c r="AN535" s="6"/>
      <c r="AQ535" s="28"/>
      <c r="AR535" s="28"/>
      <c r="AS535" s="23"/>
      <c r="AT535" s="23"/>
      <c r="AU535" s="23"/>
      <c r="AV535" s="29"/>
    </row>
    <row r="536">
      <c r="AN536" s="6"/>
      <c r="AQ536" s="28"/>
      <c r="AR536" s="28"/>
      <c r="AS536" s="23"/>
      <c r="AT536" s="23"/>
      <c r="AU536" s="23"/>
      <c r="AV536" s="29"/>
    </row>
    <row r="537">
      <c r="AN537" s="6"/>
      <c r="AQ537" s="28"/>
      <c r="AR537" s="28"/>
      <c r="AS537" s="23"/>
      <c r="AT537" s="23"/>
      <c r="AU537" s="23"/>
      <c r="AV537" s="29"/>
    </row>
    <row r="538">
      <c r="AN538" s="6"/>
      <c r="AQ538" s="28"/>
      <c r="AR538" s="28"/>
      <c r="AS538" s="23"/>
      <c r="AT538" s="23"/>
      <c r="AU538" s="23"/>
      <c r="AV538" s="29"/>
    </row>
    <row r="539">
      <c r="AN539" s="6"/>
      <c r="AQ539" s="28"/>
      <c r="AR539" s="28"/>
      <c r="AS539" s="23"/>
      <c r="AT539" s="23"/>
      <c r="AU539" s="23"/>
      <c r="AV539" s="29"/>
    </row>
    <row r="540">
      <c r="AN540" s="6"/>
      <c r="AQ540" s="28"/>
      <c r="AR540" s="28"/>
      <c r="AS540" s="23"/>
      <c r="AT540" s="23"/>
      <c r="AU540" s="23"/>
      <c r="AV540" s="29"/>
    </row>
    <row r="541">
      <c r="AN541" s="6"/>
      <c r="AQ541" s="28"/>
      <c r="AR541" s="28"/>
      <c r="AS541" s="23"/>
      <c r="AT541" s="23"/>
      <c r="AU541" s="23"/>
      <c r="AV541" s="29"/>
    </row>
    <row r="542">
      <c r="AN542" s="6"/>
      <c r="AQ542" s="28"/>
      <c r="AR542" s="28"/>
      <c r="AS542" s="23"/>
      <c r="AT542" s="23"/>
      <c r="AU542" s="23"/>
      <c r="AV542" s="29"/>
    </row>
    <row r="543">
      <c r="AN543" s="6"/>
      <c r="AQ543" s="28"/>
      <c r="AR543" s="28"/>
      <c r="AS543" s="23"/>
      <c r="AT543" s="23"/>
      <c r="AU543" s="23"/>
      <c r="AV543" s="29"/>
    </row>
    <row r="544">
      <c r="AN544" s="6"/>
      <c r="AQ544" s="28"/>
      <c r="AR544" s="28"/>
      <c r="AS544" s="23"/>
      <c r="AT544" s="23"/>
      <c r="AU544" s="23"/>
      <c r="AV544" s="29"/>
    </row>
    <row r="545">
      <c r="AN545" s="6"/>
      <c r="AQ545" s="28"/>
      <c r="AR545" s="28"/>
      <c r="AS545" s="23"/>
      <c r="AT545" s="23"/>
      <c r="AU545" s="23"/>
      <c r="AV545" s="29"/>
    </row>
    <row r="546">
      <c r="AN546" s="6"/>
      <c r="AQ546" s="28"/>
      <c r="AR546" s="28"/>
      <c r="AS546" s="23"/>
      <c r="AT546" s="23"/>
      <c r="AU546" s="23"/>
      <c r="AV546" s="29"/>
    </row>
    <row r="547">
      <c r="AN547" s="6"/>
      <c r="AQ547" s="28"/>
      <c r="AR547" s="28"/>
      <c r="AS547" s="23"/>
      <c r="AT547" s="23"/>
      <c r="AU547" s="23"/>
      <c r="AV547" s="29"/>
    </row>
    <row r="548">
      <c r="AN548" s="6"/>
      <c r="AQ548" s="28"/>
      <c r="AR548" s="28"/>
      <c r="AS548" s="23"/>
      <c r="AT548" s="23"/>
      <c r="AU548" s="23"/>
      <c r="AV548" s="29"/>
    </row>
    <row r="549">
      <c r="AN549" s="6"/>
      <c r="AQ549" s="28"/>
      <c r="AR549" s="28"/>
      <c r="AS549" s="23"/>
      <c r="AT549" s="23"/>
      <c r="AU549" s="23"/>
      <c r="AV549" s="29"/>
    </row>
    <row r="550">
      <c r="AN550" s="6"/>
      <c r="AQ550" s="28"/>
      <c r="AR550" s="28"/>
      <c r="AS550" s="23"/>
      <c r="AT550" s="23"/>
      <c r="AU550" s="23"/>
      <c r="AV550" s="29"/>
    </row>
    <row r="551">
      <c r="AN551" s="6"/>
      <c r="AQ551" s="28"/>
      <c r="AR551" s="28"/>
      <c r="AS551" s="23"/>
      <c r="AT551" s="23"/>
      <c r="AU551" s="23"/>
      <c r="AV551" s="29"/>
    </row>
    <row r="552">
      <c r="AN552" s="6"/>
      <c r="AQ552" s="28"/>
      <c r="AR552" s="28"/>
      <c r="AS552" s="23"/>
      <c r="AT552" s="23"/>
      <c r="AU552" s="23"/>
      <c r="AV552" s="29"/>
    </row>
    <row r="553">
      <c r="AN553" s="6"/>
      <c r="AQ553" s="28"/>
      <c r="AR553" s="28"/>
      <c r="AS553" s="23"/>
      <c r="AT553" s="23"/>
      <c r="AU553" s="23"/>
      <c r="AV553" s="29"/>
    </row>
    <row r="554">
      <c r="AN554" s="6"/>
      <c r="AQ554" s="28"/>
      <c r="AR554" s="28"/>
      <c r="AS554" s="23"/>
      <c r="AT554" s="23"/>
      <c r="AU554" s="23"/>
      <c r="AV554" s="29"/>
    </row>
    <row r="555">
      <c r="AN555" s="6"/>
      <c r="AQ555" s="28"/>
      <c r="AR555" s="28"/>
      <c r="AS555" s="23"/>
      <c r="AT555" s="23"/>
      <c r="AU555" s="23"/>
      <c r="AV555" s="29"/>
    </row>
    <row r="556">
      <c r="AN556" s="6"/>
      <c r="AQ556" s="28"/>
      <c r="AR556" s="28"/>
      <c r="AS556" s="23"/>
      <c r="AT556" s="23"/>
      <c r="AU556" s="23"/>
      <c r="AV556" s="29"/>
    </row>
    <row r="557">
      <c r="AN557" s="6"/>
      <c r="AQ557" s="28"/>
      <c r="AR557" s="28"/>
      <c r="AS557" s="23"/>
      <c r="AT557" s="23"/>
      <c r="AU557" s="23"/>
      <c r="AV557" s="29"/>
    </row>
    <row r="558">
      <c r="AN558" s="6"/>
      <c r="AQ558" s="28"/>
      <c r="AR558" s="28"/>
      <c r="AS558" s="23"/>
      <c r="AT558" s="23"/>
      <c r="AU558" s="23"/>
      <c r="AV558" s="29"/>
    </row>
    <row r="559">
      <c r="AN559" s="6"/>
      <c r="AQ559" s="28"/>
      <c r="AR559" s="28"/>
      <c r="AS559" s="23"/>
      <c r="AT559" s="23"/>
      <c r="AU559" s="23"/>
      <c r="AV559" s="29"/>
    </row>
    <row r="560">
      <c r="AN560" s="6"/>
      <c r="AQ560" s="28"/>
      <c r="AR560" s="28"/>
      <c r="AS560" s="23"/>
      <c r="AT560" s="23"/>
      <c r="AU560" s="23"/>
      <c r="AV560" s="29"/>
    </row>
    <row r="561">
      <c r="AN561" s="6"/>
      <c r="AQ561" s="28"/>
      <c r="AR561" s="28"/>
      <c r="AS561" s="23"/>
      <c r="AT561" s="23"/>
      <c r="AU561" s="23"/>
      <c r="AV561" s="29"/>
    </row>
    <row r="562">
      <c r="AN562" s="6"/>
      <c r="AQ562" s="28"/>
      <c r="AR562" s="28"/>
      <c r="AS562" s="23"/>
      <c r="AT562" s="23"/>
      <c r="AU562" s="23"/>
      <c r="AV562" s="29"/>
    </row>
    <row r="563">
      <c r="AN563" s="6"/>
      <c r="AQ563" s="28"/>
      <c r="AR563" s="28"/>
      <c r="AS563" s="23"/>
      <c r="AT563" s="23"/>
      <c r="AU563" s="23"/>
      <c r="AV563" s="29"/>
    </row>
    <row r="564">
      <c r="AN564" s="6"/>
      <c r="AQ564" s="28"/>
      <c r="AR564" s="28"/>
      <c r="AS564" s="23"/>
      <c r="AT564" s="23"/>
      <c r="AU564" s="23"/>
      <c r="AV564" s="29"/>
    </row>
    <row r="565">
      <c r="AN565" s="6"/>
      <c r="AQ565" s="28"/>
      <c r="AR565" s="28"/>
      <c r="AS565" s="23"/>
      <c r="AT565" s="23"/>
      <c r="AU565" s="23"/>
      <c r="AV565" s="29"/>
    </row>
    <row r="566">
      <c r="AN566" s="6"/>
      <c r="AQ566" s="28"/>
      <c r="AR566" s="28"/>
      <c r="AS566" s="23"/>
      <c r="AT566" s="23"/>
      <c r="AU566" s="23"/>
      <c r="AV566" s="29"/>
    </row>
    <row r="567">
      <c r="AN567" s="6"/>
      <c r="AQ567" s="28"/>
      <c r="AR567" s="28"/>
      <c r="AS567" s="23"/>
      <c r="AT567" s="23"/>
      <c r="AU567" s="23"/>
      <c r="AV567" s="29"/>
    </row>
    <row r="568">
      <c r="AN568" s="6"/>
      <c r="AQ568" s="28"/>
      <c r="AR568" s="28"/>
      <c r="AS568" s="23"/>
      <c r="AT568" s="23"/>
      <c r="AU568" s="23"/>
      <c r="AV568" s="29"/>
    </row>
    <row r="569">
      <c r="AN569" s="6"/>
      <c r="AQ569" s="28"/>
      <c r="AR569" s="28"/>
      <c r="AS569" s="23"/>
      <c r="AT569" s="23"/>
      <c r="AU569" s="23"/>
      <c r="AV569" s="29"/>
    </row>
    <row r="570">
      <c r="AN570" s="6"/>
      <c r="AQ570" s="28"/>
      <c r="AR570" s="28"/>
      <c r="AS570" s="23"/>
      <c r="AT570" s="23"/>
      <c r="AU570" s="23"/>
      <c r="AV570" s="29"/>
    </row>
    <row r="571">
      <c r="AN571" s="6"/>
      <c r="AQ571" s="28"/>
      <c r="AR571" s="28"/>
      <c r="AS571" s="23"/>
      <c r="AT571" s="23"/>
      <c r="AU571" s="23"/>
      <c r="AV571" s="29"/>
    </row>
    <row r="572">
      <c r="AN572" s="6"/>
      <c r="AQ572" s="28"/>
      <c r="AR572" s="28"/>
      <c r="AS572" s="23"/>
      <c r="AT572" s="23"/>
      <c r="AU572" s="23"/>
      <c r="AV572" s="29"/>
    </row>
    <row r="573">
      <c r="AN573" s="6"/>
      <c r="AQ573" s="28"/>
      <c r="AR573" s="28"/>
      <c r="AS573" s="23"/>
      <c r="AT573" s="23"/>
      <c r="AU573" s="23"/>
      <c r="AV573" s="29"/>
    </row>
    <row r="574">
      <c r="AN574" s="6"/>
      <c r="AQ574" s="28"/>
      <c r="AR574" s="28"/>
      <c r="AS574" s="23"/>
      <c r="AT574" s="23"/>
      <c r="AU574" s="23"/>
      <c r="AV574" s="29"/>
    </row>
    <row r="575">
      <c r="AN575" s="6"/>
      <c r="AQ575" s="28"/>
      <c r="AR575" s="28"/>
      <c r="AS575" s="23"/>
      <c r="AT575" s="23"/>
      <c r="AU575" s="23"/>
      <c r="AV575" s="29"/>
    </row>
    <row r="576">
      <c r="AN576" s="6"/>
      <c r="AQ576" s="28"/>
      <c r="AR576" s="28"/>
      <c r="AS576" s="23"/>
      <c r="AT576" s="23"/>
      <c r="AU576" s="23"/>
      <c r="AV576" s="29"/>
    </row>
    <row r="577">
      <c r="AN577" s="6"/>
      <c r="AQ577" s="28"/>
      <c r="AR577" s="28"/>
      <c r="AS577" s="23"/>
      <c r="AT577" s="23"/>
      <c r="AU577" s="23"/>
      <c r="AV577" s="29"/>
    </row>
    <row r="578">
      <c r="AN578" s="6"/>
      <c r="AQ578" s="28"/>
      <c r="AR578" s="28"/>
      <c r="AS578" s="23"/>
      <c r="AT578" s="23"/>
      <c r="AU578" s="23"/>
      <c r="AV578" s="29"/>
    </row>
    <row r="579">
      <c r="AN579" s="6"/>
      <c r="AQ579" s="28"/>
      <c r="AR579" s="28"/>
      <c r="AS579" s="23"/>
      <c r="AT579" s="23"/>
      <c r="AU579" s="23"/>
      <c r="AV579" s="29"/>
    </row>
    <row r="580">
      <c r="AN580" s="6"/>
      <c r="AQ580" s="28"/>
      <c r="AR580" s="28"/>
      <c r="AS580" s="23"/>
      <c r="AT580" s="23"/>
      <c r="AU580" s="23"/>
      <c r="AV580" s="29"/>
    </row>
    <row r="581">
      <c r="AN581" s="6"/>
      <c r="AQ581" s="28"/>
      <c r="AR581" s="28"/>
      <c r="AS581" s="23"/>
      <c r="AT581" s="23"/>
      <c r="AU581" s="23"/>
      <c r="AV581" s="29"/>
    </row>
    <row r="582">
      <c r="AN582" s="6"/>
      <c r="AQ582" s="28"/>
      <c r="AR582" s="28"/>
      <c r="AS582" s="23"/>
      <c r="AT582" s="23"/>
      <c r="AU582" s="23"/>
      <c r="AV582" s="29"/>
    </row>
    <row r="583">
      <c r="AN583" s="6"/>
      <c r="AQ583" s="28"/>
      <c r="AR583" s="28"/>
      <c r="AS583" s="23"/>
      <c r="AT583" s="23"/>
      <c r="AU583" s="23"/>
      <c r="AV583" s="29"/>
    </row>
    <row r="584">
      <c r="AN584" s="6"/>
      <c r="AQ584" s="28"/>
      <c r="AR584" s="28"/>
      <c r="AS584" s="23"/>
      <c r="AT584" s="23"/>
      <c r="AU584" s="23"/>
      <c r="AV584" s="29"/>
    </row>
    <row r="585">
      <c r="AN585" s="6"/>
      <c r="AQ585" s="28"/>
      <c r="AR585" s="28"/>
      <c r="AS585" s="23"/>
      <c r="AT585" s="23"/>
      <c r="AU585" s="23"/>
      <c r="AV585" s="29"/>
    </row>
    <row r="586">
      <c r="AN586" s="6"/>
      <c r="AQ586" s="28"/>
      <c r="AR586" s="28"/>
      <c r="AS586" s="23"/>
      <c r="AT586" s="23"/>
      <c r="AU586" s="23"/>
      <c r="AV586" s="29"/>
    </row>
    <row r="587">
      <c r="AN587" s="6"/>
      <c r="AQ587" s="28"/>
      <c r="AR587" s="28"/>
      <c r="AS587" s="23"/>
      <c r="AT587" s="23"/>
      <c r="AU587" s="23"/>
      <c r="AV587" s="29"/>
    </row>
    <row r="588">
      <c r="AN588" s="6"/>
      <c r="AQ588" s="28"/>
      <c r="AR588" s="28"/>
      <c r="AS588" s="23"/>
      <c r="AT588" s="23"/>
      <c r="AU588" s="23"/>
      <c r="AV588" s="29"/>
    </row>
    <row r="589">
      <c r="AN589" s="6"/>
      <c r="AQ589" s="28"/>
      <c r="AR589" s="28"/>
      <c r="AS589" s="23"/>
      <c r="AT589" s="23"/>
      <c r="AU589" s="23"/>
      <c r="AV589" s="29"/>
    </row>
    <row r="590">
      <c r="AN590" s="6"/>
      <c r="AQ590" s="28"/>
      <c r="AR590" s="28"/>
      <c r="AS590" s="23"/>
      <c r="AT590" s="23"/>
      <c r="AU590" s="23"/>
      <c r="AV590" s="29"/>
    </row>
    <row r="591">
      <c r="AN591" s="6"/>
      <c r="AQ591" s="28"/>
      <c r="AR591" s="28"/>
      <c r="AS591" s="23"/>
      <c r="AT591" s="23"/>
      <c r="AU591" s="23"/>
      <c r="AV591" s="29"/>
    </row>
    <row r="592">
      <c r="AN592" s="6"/>
      <c r="AQ592" s="28"/>
      <c r="AR592" s="28"/>
      <c r="AS592" s="23"/>
      <c r="AT592" s="23"/>
      <c r="AU592" s="23"/>
      <c r="AV592" s="29"/>
    </row>
    <row r="593">
      <c r="AN593" s="6"/>
      <c r="AQ593" s="28"/>
      <c r="AR593" s="28"/>
      <c r="AS593" s="23"/>
      <c r="AT593" s="23"/>
      <c r="AU593" s="23"/>
      <c r="AV593" s="29"/>
    </row>
    <row r="594">
      <c r="AN594" s="6"/>
      <c r="AQ594" s="28"/>
      <c r="AR594" s="28"/>
      <c r="AS594" s="23"/>
      <c r="AT594" s="23"/>
      <c r="AU594" s="23"/>
      <c r="AV594" s="29"/>
    </row>
    <row r="595">
      <c r="AN595" s="6"/>
      <c r="AQ595" s="28"/>
      <c r="AR595" s="28"/>
      <c r="AS595" s="23"/>
      <c r="AT595" s="23"/>
      <c r="AU595" s="23"/>
      <c r="AV595" s="29"/>
    </row>
    <row r="596">
      <c r="AN596" s="6"/>
      <c r="AQ596" s="28"/>
      <c r="AR596" s="28"/>
      <c r="AS596" s="23"/>
      <c r="AT596" s="23"/>
      <c r="AU596" s="23"/>
      <c r="AV596" s="29"/>
    </row>
    <row r="597">
      <c r="AN597" s="6"/>
      <c r="AQ597" s="28"/>
      <c r="AR597" s="28"/>
      <c r="AS597" s="23"/>
      <c r="AT597" s="23"/>
      <c r="AU597" s="23"/>
      <c r="AV597" s="29"/>
    </row>
    <row r="598">
      <c r="AN598" s="6"/>
      <c r="AQ598" s="28"/>
      <c r="AR598" s="28"/>
      <c r="AS598" s="23"/>
      <c r="AT598" s="23"/>
      <c r="AU598" s="23"/>
      <c r="AV598" s="29"/>
    </row>
    <row r="599">
      <c r="AN599" s="6"/>
      <c r="AQ599" s="28"/>
      <c r="AR599" s="28"/>
      <c r="AS599" s="23"/>
      <c r="AT599" s="23"/>
      <c r="AU599" s="23"/>
      <c r="AV599" s="29"/>
    </row>
    <row r="600">
      <c r="AN600" s="6"/>
      <c r="AQ600" s="28"/>
      <c r="AR600" s="28"/>
      <c r="AS600" s="23"/>
      <c r="AT600" s="23"/>
      <c r="AU600" s="23"/>
      <c r="AV600" s="29"/>
    </row>
    <row r="601">
      <c r="AN601" s="6"/>
      <c r="AQ601" s="28"/>
      <c r="AR601" s="28"/>
      <c r="AS601" s="23"/>
      <c r="AT601" s="23"/>
      <c r="AU601" s="23"/>
      <c r="AV601" s="29"/>
    </row>
    <row r="602">
      <c r="AN602" s="6"/>
      <c r="AQ602" s="28"/>
      <c r="AR602" s="28"/>
      <c r="AS602" s="23"/>
      <c r="AT602" s="23"/>
      <c r="AU602" s="23"/>
      <c r="AV602" s="29"/>
    </row>
    <row r="603">
      <c r="AN603" s="6"/>
      <c r="AQ603" s="28"/>
      <c r="AR603" s="28"/>
      <c r="AS603" s="23"/>
      <c r="AT603" s="23"/>
      <c r="AU603" s="23"/>
      <c r="AV603" s="29"/>
    </row>
    <row r="604">
      <c r="AN604" s="6"/>
      <c r="AQ604" s="28"/>
      <c r="AR604" s="28"/>
      <c r="AS604" s="23"/>
      <c r="AT604" s="23"/>
      <c r="AU604" s="23"/>
      <c r="AV604" s="29"/>
    </row>
    <row r="605">
      <c r="AN605" s="6"/>
      <c r="AQ605" s="28"/>
      <c r="AR605" s="28"/>
      <c r="AS605" s="23"/>
      <c r="AT605" s="23"/>
      <c r="AU605" s="23"/>
      <c r="AV605" s="29"/>
    </row>
    <row r="606">
      <c r="AN606" s="6"/>
      <c r="AQ606" s="28"/>
      <c r="AR606" s="28"/>
      <c r="AS606" s="23"/>
      <c r="AT606" s="23"/>
      <c r="AU606" s="23"/>
      <c r="AV606" s="29"/>
    </row>
    <row r="607">
      <c r="AN607" s="6"/>
      <c r="AQ607" s="28"/>
      <c r="AR607" s="28"/>
      <c r="AS607" s="23"/>
      <c r="AT607" s="23"/>
      <c r="AU607" s="23"/>
      <c r="AV607" s="29"/>
    </row>
    <row r="608">
      <c r="AN608" s="6"/>
      <c r="AQ608" s="28"/>
      <c r="AR608" s="28"/>
      <c r="AS608" s="23"/>
      <c r="AT608" s="23"/>
      <c r="AU608" s="23"/>
      <c r="AV608" s="29"/>
    </row>
    <row r="609">
      <c r="AN609" s="6"/>
      <c r="AQ609" s="28"/>
      <c r="AR609" s="28"/>
      <c r="AS609" s="23"/>
      <c r="AT609" s="23"/>
      <c r="AU609" s="23"/>
      <c r="AV609" s="29"/>
    </row>
    <row r="610">
      <c r="AN610" s="6"/>
      <c r="AQ610" s="28"/>
      <c r="AR610" s="28"/>
      <c r="AS610" s="23"/>
      <c r="AT610" s="23"/>
      <c r="AU610" s="23"/>
      <c r="AV610" s="29"/>
    </row>
    <row r="611">
      <c r="AN611" s="6"/>
      <c r="AQ611" s="28"/>
      <c r="AR611" s="28"/>
      <c r="AS611" s="23"/>
      <c r="AT611" s="23"/>
      <c r="AU611" s="23"/>
      <c r="AV611" s="29"/>
    </row>
    <row r="612">
      <c r="AN612" s="6"/>
      <c r="AQ612" s="28"/>
      <c r="AR612" s="28"/>
      <c r="AS612" s="23"/>
      <c r="AT612" s="23"/>
      <c r="AU612" s="23"/>
      <c r="AV612" s="29"/>
    </row>
    <row r="613">
      <c r="AN613" s="6"/>
      <c r="AQ613" s="28"/>
      <c r="AR613" s="28"/>
      <c r="AS613" s="23"/>
      <c r="AT613" s="23"/>
      <c r="AU613" s="23"/>
      <c r="AV613" s="29"/>
    </row>
    <row r="614">
      <c r="AN614" s="6"/>
      <c r="AQ614" s="28"/>
      <c r="AR614" s="28"/>
      <c r="AS614" s="23"/>
      <c r="AT614" s="23"/>
      <c r="AU614" s="23"/>
      <c r="AV614" s="29"/>
    </row>
    <row r="615">
      <c r="AN615" s="6"/>
      <c r="AQ615" s="28"/>
      <c r="AR615" s="28"/>
      <c r="AS615" s="23"/>
      <c r="AT615" s="23"/>
      <c r="AU615" s="23"/>
      <c r="AV615" s="29"/>
    </row>
    <row r="616">
      <c r="AN616" s="6"/>
      <c r="AQ616" s="28"/>
      <c r="AR616" s="28"/>
      <c r="AS616" s="23"/>
      <c r="AT616" s="23"/>
      <c r="AU616" s="23"/>
      <c r="AV616" s="29"/>
    </row>
    <row r="617">
      <c r="AN617" s="6"/>
      <c r="AQ617" s="28"/>
      <c r="AR617" s="28"/>
      <c r="AS617" s="23"/>
      <c r="AT617" s="23"/>
      <c r="AU617" s="23"/>
      <c r="AV617" s="29"/>
    </row>
    <row r="618">
      <c r="AN618" s="6"/>
      <c r="AQ618" s="28"/>
      <c r="AR618" s="28"/>
      <c r="AS618" s="23"/>
      <c r="AT618" s="23"/>
      <c r="AU618" s="23"/>
      <c r="AV618" s="29"/>
    </row>
    <row r="619">
      <c r="AN619" s="6"/>
      <c r="AQ619" s="28"/>
      <c r="AR619" s="28"/>
      <c r="AS619" s="23"/>
      <c r="AT619" s="23"/>
      <c r="AU619" s="23"/>
      <c r="AV619" s="29"/>
    </row>
    <row r="620">
      <c r="AN620" s="6"/>
      <c r="AQ620" s="28"/>
      <c r="AR620" s="28"/>
      <c r="AS620" s="23"/>
      <c r="AT620" s="23"/>
      <c r="AU620" s="23"/>
      <c r="AV620" s="29"/>
    </row>
    <row r="621">
      <c r="AN621" s="6"/>
      <c r="AQ621" s="28"/>
      <c r="AR621" s="28"/>
      <c r="AS621" s="23"/>
      <c r="AT621" s="23"/>
      <c r="AU621" s="23"/>
      <c r="AV621" s="29"/>
    </row>
    <row r="622">
      <c r="AN622" s="6"/>
      <c r="AQ622" s="28"/>
      <c r="AR622" s="28"/>
      <c r="AS622" s="23"/>
      <c r="AT622" s="23"/>
      <c r="AU622" s="23"/>
      <c r="AV622" s="29"/>
    </row>
    <row r="623">
      <c r="AN623" s="6"/>
      <c r="AQ623" s="28"/>
      <c r="AR623" s="28"/>
      <c r="AS623" s="23"/>
      <c r="AT623" s="23"/>
      <c r="AU623" s="23"/>
      <c r="AV623" s="29"/>
    </row>
    <row r="624">
      <c r="AN624" s="6"/>
      <c r="AQ624" s="28"/>
      <c r="AR624" s="28"/>
      <c r="AS624" s="23"/>
      <c r="AT624" s="23"/>
      <c r="AU624" s="23"/>
      <c r="AV624" s="29"/>
    </row>
    <row r="625">
      <c r="AN625" s="6"/>
      <c r="AQ625" s="28"/>
      <c r="AR625" s="28"/>
      <c r="AS625" s="23"/>
      <c r="AT625" s="23"/>
      <c r="AU625" s="23"/>
      <c r="AV625" s="29"/>
    </row>
    <row r="626">
      <c r="AN626" s="6"/>
      <c r="AQ626" s="28"/>
      <c r="AR626" s="28"/>
      <c r="AS626" s="23"/>
      <c r="AT626" s="23"/>
      <c r="AU626" s="23"/>
      <c r="AV626" s="29"/>
    </row>
    <row r="627">
      <c r="AN627" s="6"/>
      <c r="AQ627" s="28"/>
      <c r="AR627" s="28"/>
      <c r="AS627" s="23"/>
      <c r="AT627" s="23"/>
      <c r="AU627" s="23"/>
      <c r="AV627" s="29"/>
    </row>
    <row r="628">
      <c r="AN628" s="6"/>
      <c r="AQ628" s="28"/>
      <c r="AR628" s="28"/>
      <c r="AS628" s="23"/>
      <c r="AT628" s="23"/>
      <c r="AU628" s="23"/>
      <c r="AV628" s="29"/>
    </row>
    <row r="629">
      <c r="AN629" s="6"/>
      <c r="AQ629" s="28"/>
      <c r="AR629" s="28"/>
      <c r="AS629" s="23"/>
      <c r="AT629" s="23"/>
      <c r="AU629" s="23"/>
      <c r="AV629" s="29"/>
    </row>
    <row r="630">
      <c r="AN630" s="6"/>
      <c r="AQ630" s="28"/>
      <c r="AR630" s="28"/>
      <c r="AS630" s="23"/>
      <c r="AT630" s="23"/>
      <c r="AU630" s="23"/>
      <c r="AV630" s="29"/>
    </row>
    <row r="631">
      <c r="AN631" s="6"/>
      <c r="AQ631" s="28"/>
      <c r="AR631" s="28"/>
      <c r="AS631" s="23"/>
      <c r="AT631" s="23"/>
      <c r="AU631" s="23"/>
      <c r="AV631" s="29"/>
    </row>
    <row r="632">
      <c r="AN632" s="6"/>
      <c r="AQ632" s="28"/>
      <c r="AR632" s="28"/>
      <c r="AS632" s="23"/>
      <c r="AT632" s="23"/>
      <c r="AU632" s="23"/>
      <c r="AV632" s="29"/>
    </row>
    <row r="633">
      <c r="AN633" s="6"/>
      <c r="AQ633" s="28"/>
      <c r="AR633" s="28"/>
      <c r="AS633" s="23"/>
      <c r="AT633" s="23"/>
      <c r="AU633" s="23"/>
      <c r="AV633" s="29"/>
    </row>
    <row r="634">
      <c r="AN634" s="6"/>
      <c r="AQ634" s="28"/>
      <c r="AR634" s="28"/>
      <c r="AS634" s="23"/>
      <c r="AT634" s="23"/>
      <c r="AU634" s="23"/>
      <c r="AV634" s="29"/>
    </row>
    <row r="635">
      <c r="AN635" s="6"/>
      <c r="AQ635" s="28"/>
      <c r="AR635" s="28"/>
      <c r="AS635" s="23"/>
      <c r="AT635" s="23"/>
      <c r="AU635" s="23"/>
      <c r="AV635" s="29"/>
    </row>
    <row r="636">
      <c r="AN636" s="6"/>
      <c r="AQ636" s="28"/>
      <c r="AR636" s="28"/>
      <c r="AS636" s="23"/>
      <c r="AT636" s="23"/>
      <c r="AU636" s="23"/>
      <c r="AV636" s="29"/>
    </row>
    <row r="637">
      <c r="AN637" s="6"/>
      <c r="AQ637" s="28"/>
      <c r="AR637" s="28"/>
      <c r="AS637" s="23"/>
      <c r="AT637" s="23"/>
      <c r="AU637" s="23"/>
      <c r="AV637" s="29"/>
    </row>
    <row r="638">
      <c r="AN638" s="6"/>
      <c r="AQ638" s="28"/>
      <c r="AR638" s="28"/>
      <c r="AS638" s="23"/>
      <c r="AT638" s="23"/>
      <c r="AU638" s="23"/>
      <c r="AV638" s="29"/>
    </row>
    <row r="639">
      <c r="AN639" s="6"/>
      <c r="AQ639" s="28"/>
      <c r="AR639" s="28"/>
      <c r="AS639" s="23"/>
      <c r="AT639" s="23"/>
      <c r="AU639" s="23"/>
      <c r="AV639" s="29"/>
    </row>
    <row r="640">
      <c r="AN640" s="6"/>
      <c r="AQ640" s="28"/>
      <c r="AR640" s="28"/>
      <c r="AS640" s="23"/>
      <c r="AT640" s="23"/>
      <c r="AU640" s="23"/>
      <c r="AV640" s="29"/>
    </row>
    <row r="641">
      <c r="AN641" s="6"/>
      <c r="AQ641" s="28"/>
      <c r="AR641" s="28"/>
      <c r="AS641" s="23"/>
      <c r="AT641" s="23"/>
      <c r="AU641" s="23"/>
      <c r="AV641" s="29"/>
    </row>
    <row r="642">
      <c r="AN642" s="6"/>
      <c r="AQ642" s="28"/>
      <c r="AR642" s="28"/>
      <c r="AS642" s="23"/>
      <c r="AT642" s="23"/>
      <c r="AU642" s="23"/>
      <c r="AV642" s="29"/>
    </row>
    <row r="643">
      <c r="AN643" s="6"/>
      <c r="AQ643" s="28"/>
      <c r="AR643" s="28"/>
      <c r="AS643" s="23"/>
      <c r="AT643" s="23"/>
      <c r="AU643" s="23"/>
      <c r="AV643" s="29"/>
    </row>
    <row r="644">
      <c r="AN644" s="6"/>
      <c r="AQ644" s="28"/>
      <c r="AR644" s="28"/>
      <c r="AS644" s="23"/>
      <c r="AT644" s="23"/>
      <c r="AU644" s="23"/>
      <c r="AV644" s="29"/>
    </row>
    <row r="645">
      <c r="AN645" s="6"/>
      <c r="AQ645" s="28"/>
      <c r="AR645" s="28"/>
      <c r="AS645" s="23"/>
      <c r="AT645" s="23"/>
      <c r="AU645" s="23"/>
      <c r="AV645" s="29"/>
    </row>
    <row r="646">
      <c r="AN646" s="6"/>
      <c r="AQ646" s="28"/>
      <c r="AR646" s="28"/>
      <c r="AS646" s="23"/>
      <c r="AT646" s="23"/>
      <c r="AU646" s="23"/>
      <c r="AV646" s="29"/>
    </row>
    <row r="647">
      <c r="AN647" s="6"/>
      <c r="AQ647" s="28"/>
      <c r="AR647" s="28"/>
      <c r="AS647" s="23"/>
      <c r="AT647" s="23"/>
      <c r="AU647" s="23"/>
      <c r="AV647" s="29"/>
    </row>
    <row r="648">
      <c r="AN648" s="6"/>
      <c r="AQ648" s="28"/>
      <c r="AR648" s="28"/>
      <c r="AS648" s="23"/>
      <c r="AT648" s="23"/>
      <c r="AU648" s="23"/>
      <c r="AV648" s="29"/>
    </row>
    <row r="649">
      <c r="AN649" s="6"/>
      <c r="AQ649" s="28"/>
      <c r="AR649" s="28"/>
      <c r="AS649" s="23"/>
      <c r="AT649" s="23"/>
      <c r="AU649" s="23"/>
      <c r="AV649" s="29"/>
    </row>
    <row r="650">
      <c r="AN650" s="6"/>
      <c r="AQ650" s="28"/>
      <c r="AR650" s="28"/>
      <c r="AS650" s="23"/>
      <c r="AT650" s="23"/>
      <c r="AU650" s="23"/>
      <c r="AV650" s="29"/>
    </row>
    <row r="651">
      <c r="AN651" s="6"/>
      <c r="AQ651" s="28"/>
      <c r="AR651" s="28"/>
      <c r="AS651" s="23"/>
      <c r="AT651" s="23"/>
      <c r="AU651" s="23"/>
      <c r="AV651" s="29"/>
    </row>
    <row r="652">
      <c r="AN652" s="6"/>
      <c r="AQ652" s="28"/>
      <c r="AR652" s="28"/>
      <c r="AS652" s="23"/>
      <c r="AT652" s="23"/>
      <c r="AU652" s="23"/>
      <c r="AV652" s="29"/>
    </row>
    <row r="653">
      <c r="AN653" s="6"/>
      <c r="AQ653" s="28"/>
      <c r="AR653" s="28"/>
      <c r="AS653" s="23"/>
      <c r="AT653" s="23"/>
      <c r="AU653" s="23"/>
      <c r="AV653" s="29"/>
    </row>
    <row r="654">
      <c r="AN654" s="6"/>
      <c r="AQ654" s="28"/>
      <c r="AR654" s="28"/>
      <c r="AS654" s="23"/>
      <c r="AT654" s="23"/>
      <c r="AU654" s="23"/>
      <c r="AV654" s="29"/>
    </row>
    <row r="655">
      <c r="AN655" s="6"/>
      <c r="AQ655" s="28"/>
      <c r="AR655" s="28"/>
      <c r="AS655" s="23"/>
      <c r="AT655" s="23"/>
      <c r="AU655" s="23"/>
      <c r="AV655" s="29"/>
    </row>
    <row r="656">
      <c r="AN656" s="6"/>
      <c r="AQ656" s="28"/>
      <c r="AR656" s="28"/>
      <c r="AS656" s="23"/>
      <c r="AT656" s="23"/>
      <c r="AU656" s="23"/>
      <c r="AV656" s="29"/>
    </row>
    <row r="657">
      <c r="AN657" s="6"/>
      <c r="AQ657" s="28"/>
      <c r="AR657" s="28"/>
      <c r="AS657" s="23"/>
      <c r="AT657" s="23"/>
      <c r="AU657" s="23"/>
      <c r="AV657" s="29"/>
    </row>
    <row r="658">
      <c r="AN658" s="6"/>
      <c r="AQ658" s="28"/>
      <c r="AR658" s="28"/>
      <c r="AS658" s="23"/>
      <c r="AT658" s="23"/>
      <c r="AU658" s="23"/>
      <c r="AV658" s="29"/>
    </row>
    <row r="659">
      <c r="AN659" s="6"/>
      <c r="AQ659" s="28"/>
      <c r="AR659" s="28"/>
      <c r="AS659" s="23"/>
      <c r="AT659" s="23"/>
      <c r="AU659" s="23"/>
      <c r="AV659" s="29"/>
    </row>
    <row r="660">
      <c r="AN660" s="6"/>
      <c r="AQ660" s="28"/>
      <c r="AR660" s="28"/>
      <c r="AS660" s="23"/>
      <c r="AT660" s="23"/>
      <c r="AU660" s="23"/>
      <c r="AV660" s="29"/>
    </row>
    <row r="661">
      <c r="AN661" s="6"/>
      <c r="AQ661" s="28"/>
      <c r="AR661" s="28"/>
      <c r="AS661" s="23"/>
      <c r="AT661" s="23"/>
      <c r="AU661" s="23"/>
      <c r="AV661" s="29"/>
    </row>
    <row r="662">
      <c r="AN662" s="6"/>
      <c r="AQ662" s="28"/>
      <c r="AR662" s="28"/>
      <c r="AS662" s="23"/>
      <c r="AT662" s="23"/>
      <c r="AU662" s="23"/>
      <c r="AV662" s="29"/>
    </row>
    <row r="663">
      <c r="AN663" s="6"/>
      <c r="AQ663" s="28"/>
      <c r="AR663" s="28"/>
      <c r="AS663" s="23"/>
      <c r="AT663" s="23"/>
      <c r="AU663" s="23"/>
      <c r="AV663" s="29"/>
    </row>
    <row r="664">
      <c r="AN664" s="6"/>
      <c r="AQ664" s="28"/>
      <c r="AR664" s="28"/>
      <c r="AS664" s="23"/>
      <c r="AT664" s="23"/>
      <c r="AU664" s="23"/>
      <c r="AV664" s="29"/>
    </row>
    <row r="665">
      <c r="AN665" s="6"/>
      <c r="AQ665" s="28"/>
      <c r="AR665" s="28"/>
      <c r="AS665" s="23"/>
      <c r="AT665" s="23"/>
      <c r="AU665" s="23"/>
      <c r="AV665" s="29"/>
    </row>
    <row r="666">
      <c r="AN666" s="6"/>
      <c r="AQ666" s="28"/>
      <c r="AR666" s="28"/>
      <c r="AS666" s="23"/>
      <c r="AT666" s="23"/>
      <c r="AU666" s="23"/>
      <c r="AV666" s="29"/>
    </row>
    <row r="667">
      <c r="AN667" s="6"/>
      <c r="AQ667" s="28"/>
      <c r="AR667" s="28"/>
      <c r="AS667" s="23"/>
      <c r="AT667" s="23"/>
      <c r="AU667" s="23"/>
      <c r="AV667" s="29"/>
    </row>
    <row r="668">
      <c r="AN668" s="6"/>
      <c r="AQ668" s="28"/>
      <c r="AR668" s="28"/>
      <c r="AS668" s="23"/>
      <c r="AT668" s="23"/>
      <c r="AU668" s="23"/>
      <c r="AV668" s="29"/>
    </row>
    <row r="669">
      <c r="AN669" s="6"/>
      <c r="AQ669" s="28"/>
      <c r="AR669" s="28"/>
      <c r="AS669" s="23"/>
      <c r="AT669" s="23"/>
      <c r="AU669" s="23"/>
      <c r="AV669" s="29"/>
    </row>
    <row r="670">
      <c r="AN670" s="6"/>
      <c r="AQ670" s="28"/>
      <c r="AR670" s="28"/>
      <c r="AS670" s="23"/>
      <c r="AT670" s="23"/>
      <c r="AU670" s="23"/>
      <c r="AV670" s="29"/>
    </row>
    <row r="671">
      <c r="AN671" s="6"/>
      <c r="AQ671" s="28"/>
      <c r="AR671" s="28"/>
      <c r="AS671" s="23"/>
      <c r="AT671" s="23"/>
      <c r="AU671" s="23"/>
      <c r="AV671" s="29"/>
    </row>
    <row r="672">
      <c r="AN672" s="6"/>
      <c r="AQ672" s="28"/>
      <c r="AR672" s="28"/>
      <c r="AS672" s="23"/>
      <c r="AT672" s="23"/>
      <c r="AU672" s="23"/>
      <c r="AV672" s="29"/>
    </row>
    <row r="673">
      <c r="AN673" s="6"/>
      <c r="AQ673" s="28"/>
      <c r="AR673" s="28"/>
      <c r="AS673" s="23"/>
      <c r="AT673" s="23"/>
      <c r="AU673" s="23"/>
      <c r="AV673" s="29"/>
    </row>
    <row r="674">
      <c r="AN674" s="6"/>
      <c r="AQ674" s="28"/>
      <c r="AR674" s="28"/>
      <c r="AS674" s="23"/>
      <c r="AT674" s="23"/>
      <c r="AU674" s="23"/>
      <c r="AV674" s="29"/>
    </row>
    <row r="675">
      <c r="AN675" s="6"/>
      <c r="AQ675" s="28"/>
      <c r="AR675" s="28"/>
      <c r="AS675" s="23"/>
      <c r="AT675" s="23"/>
      <c r="AU675" s="23"/>
      <c r="AV675" s="29"/>
    </row>
    <row r="676">
      <c r="AN676" s="6"/>
      <c r="AQ676" s="28"/>
      <c r="AR676" s="28"/>
      <c r="AS676" s="23"/>
      <c r="AT676" s="23"/>
      <c r="AU676" s="23"/>
      <c r="AV676" s="29"/>
    </row>
    <row r="677">
      <c r="AN677" s="6"/>
      <c r="AQ677" s="28"/>
      <c r="AR677" s="28"/>
      <c r="AS677" s="23"/>
      <c r="AT677" s="23"/>
      <c r="AU677" s="23"/>
      <c r="AV677" s="29"/>
    </row>
    <row r="678">
      <c r="AN678" s="6"/>
      <c r="AQ678" s="28"/>
      <c r="AR678" s="28"/>
      <c r="AS678" s="23"/>
      <c r="AT678" s="23"/>
      <c r="AU678" s="23"/>
      <c r="AV678" s="29"/>
    </row>
    <row r="679">
      <c r="AN679" s="6"/>
      <c r="AQ679" s="28"/>
      <c r="AR679" s="28"/>
      <c r="AS679" s="23"/>
      <c r="AT679" s="23"/>
      <c r="AU679" s="23"/>
      <c r="AV679" s="29"/>
    </row>
    <row r="680">
      <c r="AN680" s="6"/>
      <c r="AQ680" s="28"/>
      <c r="AR680" s="28"/>
      <c r="AS680" s="23"/>
      <c r="AT680" s="23"/>
      <c r="AU680" s="23"/>
      <c r="AV680" s="29"/>
    </row>
    <row r="681">
      <c r="AN681" s="6"/>
      <c r="AQ681" s="28"/>
      <c r="AR681" s="28"/>
      <c r="AS681" s="23"/>
      <c r="AT681" s="23"/>
      <c r="AU681" s="23"/>
      <c r="AV681" s="29"/>
    </row>
    <row r="682">
      <c r="AN682" s="6"/>
      <c r="AQ682" s="28"/>
      <c r="AR682" s="28"/>
      <c r="AS682" s="23"/>
      <c r="AT682" s="23"/>
      <c r="AU682" s="23"/>
      <c r="AV682" s="29"/>
    </row>
    <row r="683">
      <c r="AN683" s="6"/>
      <c r="AQ683" s="28"/>
      <c r="AR683" s="28"/>
      <c r="AS683" s="23"/>
      <c r="AT683" s="23"/>
      <c r="AU683" s="23"/>
      <c r="AV683" s="29"/>
    </row>
    <row r="684">
      <c r="AN684" s="6"/>
      <c r="AQ684" s="28"/>
      <c r="AR684" s="28"/>
      <c r="AS684" s="23"/>
      <c r="AT684" s="23"/>
      <c r="AU684" s="23"/>
      <c r="AV684" s="29"/>
    </row>
    <row r="685">
      <c r="AN685" s="6"/>
      <c r="AQ685" s="28"/>
      <c r="AR685" s="28"/>
      <c r="AS685" s="23"/>
      <c r="AT685" s="23"/>
      <c r="AU685" s="23"/>
      <c r="AV685" s="29"/>
    </row>
    <row r="686">
      <c r="AN686" s="6"/>
      <c r="AQ686" s="28"/>
      <c r="AR686" s="28"/>
      <c r="AS686" s="23"/>
      <c r="AT686" s="23"/>
      <c r="AU686" s="23"/>
      <c r="AV686" s="29"/>
    </row>
    <row r="687">
      <c r="AN687" s="6"/>
      <c r="AQ687" s="28"/>
      <c r="AR687" s="28"/>
      <c r="AS687" s="23"/>
      <c r="AT687" s="23"/>
      <c r="AU687" s="23"/>
      <c r="AV687" s="29"/>
    </row>
    <row r="688">
      <c r="AN688" s="6"/>
      <c r="AQ688" s="28"/>
      <c r="AR688" s="28"/>
      <c r="AS688" s="23"/>
      <c r="AT688" s="23"/>
      <c r="AU688" s="23"/>
      <c r="AV688" s="29"/>
    </row>
    <row r="689">
      <c r="AN689" s="6"/>
      <c r="AQ689" s="28"/>
      <c r="AR689" s="28"/>
      <c r="AS689" s="23"/>
      <c r="AT689" s="23"/>
      <c r="AU689" s="23"/>
      <c r="AV689" s="29"/>
    </row>
    <row r="690">
      <c r="AN690" s="6"/>
      <c r="AQ690" s="28"/>
      <c r="AR690" s="28"/>
      <c r="AS690" s="23"/>
      <c r="AT690" s="23"/>
      <c r="AU690" s="23"/>
      <c r="AV690" s="29"/>
    </row>
    <row r="691">
      <c r="AN691" s="6"/>
      <c r="AQ691" s="28"/>
      <c r="AR691" s="28"/>
      <c r="AS691" s="23"/>
      <c r="AT691" s="23"/>
      <c r="AU691" s="23"/>
      <c r="AV691" s="29"/>
    </row>
    <row r="692">
      <c r="AN692" s="6"/>
      <c r="AQ692" s="28"/>
      <c r="AR692" s="28"/>
      <c r="AS692" s="23"/>
      <c r="AT692" s="23"/>
      <c r="AU692" s="23"/>
      <c r="AV692" s="29"/>
    </row>
    <row r="693">
      <c r="AN693" s="6"/>
      <c r="AQ693" s="28"/>
      <c r="AR693" s="28"/>
      <c r="AS693" s="23"/>
      <c r="AT693" s="23"/>
      <c r="AU693" s="23"/>
      <c r="AV693" s="29"/>
    </row>
    <row r="694">
      <c r="AN694" s="6"/>
      <c r="AQ694" s="28"/>
      <c r="AR694" s="28"/>
      <c r="AS694" s="23"/>
      <c r="AT694" s="23"/>
      <c r="AU694" s="23"/>
      <c r="AV694" s="29"/>
    </row>
    <row r="695">
      <c r="AN695" s="6"/>
      <c r="AQ695" s="28"/>
      <c r="AR695" s="28"/>
      <c r="AS695" s="23"/>
      <c r="AT695" s="23"/>
      <c r="AU695" s="23"/>
      <c r="AV695" s="29"/>
    </row>
    <row r="696">
      <c r="AN696" s="6"/>
      <c r="AQ696" s="28"/>
      <c r="AR696" s="28"/>
      <c r="AS696" s="23"/>
      <c r="AT696" s="23"/>
      <c r="AU696" s="23"/>
      <c r="AV696" s="29"/>
    </row>
    <row r="697">
      <c r="AN697" s="6"/>
      <c r="AQ697" s="28"/>
      <c r="AR697" s="28"/>
      <c r="AS697" s="23"/>
      <c r="AT697" s="23"/>
      <c r="AU697" s="23"/>
      <c r="AV697" s="29"/>
    </row>
    <row r="698">
      <c r="AN698" s="6"/>
      <c r="AQ698" s="28"/>
      <c r="AR698" s="28"/>
      <c r="AS698" s="23"/>
      <c r="AT698" s="23"/>
      <c r="AU698" s="23"/>
      <c r="AV698" s="29"/>
    </row>
    <row r="699">
      <c r="AN699" s="6"/>
      <c r="AQ699" s="28"/>
      <c r="AR699" s="28"/>
      <c r="AS699" s="23"/>
      <c r="AT699" s="23"/>
      <c r="AU699" s="23"/>
      <c r="AV699" s="29"/>
    </row>
    <row r="700">
      <c r="AN700" s="6"/>
      <c r="AQ700" s="28"/>
      <c r="AR700" s="28"/>
      <c r="AS700" s="23"/>
      <c r="AT700" s="23"/>
      <c r="AU700" s="23"/>
      <c r="AV700" s="29"/>
    </row>
    <row r="701">
      <c r="AN701" s="6"/>
      <c r="AQ701" s="28"/>
      <c r="AR701" s="28"/>
      <c r="AS701" s="23"/>
      <c r="AT701" s="23"/>
      <c r="AU701" s="23"/>
      <c r="AV701" s="29"/>
    </row>
    <row r="702">
      <c r="AN702" s="6"/>
      <c r="AQ702" s="28"/>
      <c r="AR702" s="28"/>
      <c r="AS702" s="23"/>
      <c r="AT702" s="23"/>
      <c r="AU702" s="23"/>
      <c r="AV702" s="29"/>
    </row>
    <row r="703">
      <c r="AN703" s="6"/>
      <c r="AQ703" s="28"/>
      <c r="AR703" s="28"/>
      <c r="AS703" s="23"/>
      <c r="AT703" s="23"/>
      <c r="AU703" s="23"/>
      <c r="AV703" s="29"/>
    </row>
    <row r="704">
      <c r="AN704" s="6"/>
      <c r="AQ704" s="28"/>
      <c r="AR704" s="28"/>
      <c r="AS704" s="23"/>
      <c r="AT704" s="23"/>
      <c r="AU704" s="23"/>
      <c r="AV704" s="29"/>
    </row>
    <row r="705">
      <c r="AN705" s="6"/>
      <c r="AQ705" s="28"/>
      <c r="AR705" s="28"/>
      <c r="AS705" s="23"/>
      <c r="AT705" s="23"/>
      <c r="AU705" s="23"/>
      <c r="AV705" s="29"/>
    </row>
    <row r="706">
      <c r="AN706" s="6"/>
      <c r="AQ706" s="28"/>
      <c r="AR706" s="28"/>
      <c r="AS706" s="23"/>
      <c r="AT706" s="23"/>
      <c r="AU706" s="23"/>
      <c r="AV706" s="29"/>
    </row>
    <row r="707">
      <c r="AN707" s="6"/>
      <c r="AQ707" s="28"/>
      <c r="AR707" s="28"/>
      <c r="AS707" s="23"/>
      <c r="AT707" s="23"/>
      <c r="AU707" s="23"/>
      <c r="AV707" s="29"/>
    </row>
    <row r="708">
      <c r="AN708" s="6"/>
      <c r="AQ708" s="28"/>
      <c r="AR708" s="28"/>
      <c r="AS708" s="23"/>
      <c r="AT708" s="23"/>
      <c r="AU708" s="23"/>
      <c r="AV708" s="29"/>
    </row>
    <row r="709">
      <c r="AN709" s="6"/>
      <c r="AQ709" s="28"/>
      <c r="AR709" s="28"/>
      <c r="AS709" s="23"/>
      <c r="AT709" s="23"/>
      <c r="AU709" s="23"/>
      <c r="AV709" s="29"/>
    </row>
    <row r="710">
      <c r="AN710" s="6"/>
      <c r="AQ710" s="28"/>
      <c r="AR710" s="28"/>
      <c r="AS710" s="23"/>
      <c r="AT710" s="23"/>
      <c r="AU710" s="23"/>
      <c r="AV710" s="29"/>
    </row>
    <row r="711">
      <c r="AN711" s="6"/>
      <c r="AQ711" s="28"/>
      <c r="AR711" s="28"/>
      <c r="AS711" s="23"/>
      <c r="AT711" s="23"/>
      <c r="AU711" s="23"/>
      <c r="AV711" s="29"/>
    </row>
    <row r="712">
      <c r="AN712" s="6"/>
      <c r="AQ712" s="28"/>
      <c r="AR712" s="28"/>
      <c r="AS712" s="23"/>
      <c r="AT712" s="23"/>
      <c r="AU712" s="23"/>
      <c r="AV712" s="29"/>
    </row>
    <row r="713">
      <c r="AN713" s="6"/>
      <c r="AQ713" s="28"/>
      <c r="AR713" s="28"/>
      <c r="AS713" s="23"/>
      <c r="AT713" s="23"/>
      <c r="AU713" s="23"/>
      <c r="AV713" s="29"/>
    </row>
    <row r="714">
      <c r="AN714" s="6"/>
      <c r="AQ714" s="28"/>
      <c r="AR714" s="28"/>
      <c r="AS714" s="23"/>
      <c r="AT714" s="23"/>
      <c r="AU714" s="23"/>
      <c r="AV714" s="29"/>
    </row>
    <row r="715">
      <c r="AN715" s="6"/>
      <c r="AQ715" s="28"/>
      <c r="AR715" s="28"/>
      <c r="AS715" s="23"/>
      <c r="AT715" s="23"/>
      <c r="AU715" s="23"/>
      <c r="AV715" s="29"/>
    </row>
    <row r="716">
      <c r="AN716" s="6"/>
      <c r="AQ716" s="28"/>
      <c r="AR716" s="28"/>
      <c r="AS716" s="23"/>
      <c r="AT716" s="23"/>
      <c r="AU716" s="23"/>
      <c r="AV716" s="29"/>
    </row>
    <row r="717">
      <c r="AN717" s="6"/>
      <c r="AQ717" s="28"/>
      <c r="AR717" s="28"/>
      <c r="AS717" s="23"/>
      <c r="AT717" s="23"/>
      <c r="AU717" s="23"/>
      <c r="AV717" s="29"/>
    </row>
    <row r="718">
      <c r="AN718" s="6"/>
      <c r="AQ718" s="28"/>
      <c r="AR718" s="28"/>
      <c r="AS718" s="23"/>
      <c r="AT718" s="23"/>
      <c r="AU718" s="23"/>
      <c r="AV718" s="29"/>
    </row>
    <row r="719">
      <c r="AN719" s="6"/>
      <c r="AQ719" s="28"/>
      <c r="AR719" s="28"/>
      <c r="AS719" s="23"/>
      <c r="AT719" s="23"/>
      <c r="AU719" s="23"/>
      <c r="AV719" s="29"/>
    </row>
    <row r="720">
      <c r="AN720" s="6"/>
      <c r="AQ720" s="28"/>
      <c r="AR720" s="28"/>
      <c r="AS720" s="23"/>
      <c r="AT720" s="23"/>
      <c r="AU720" s="23"/>
      <c r="AV720" s="29"/>
    </row>
    <row r="721">
      <c r="AN721" s="6"/>
      <c r="AQ721" s="28"/>
      <c r="AR721" s="28"/>
      <c r="AS721" s="23"/>
      <c r="AT721" s="23"/>
      <c r="AU721" s="23"/>
      <c r="AV721" s="29"/>
    </row>
    <row r="722">
      <c r="AN722" s="6"/>
      <c r="AQ722" s="28"/>
      <c r="AR722" s="28"/>
      <c r="AS722" s="23"/>
      <c r="AT722" s="23"/>
      <c r="AU722" s="23"/>
      <c r="AV722" s="29"/>
    </row>
    <row r="723">
      <c r="AN723" s="6"/>
      <c r="AQ723" s="28"/>
      <c r="AR723" s="28"/>
      <c r="AS723" s="23"/>
      <c r="AT723" s="23"/>
      <c r="AU723" s="23"/>
      <c r="AV723" s="29"/>
    </row>
    <row r="724">
      <c r="AN724" s="6"/>
      <c r="AQ724" s="28"/>
      <c r="AR724" s="28"/>
      <c r="AS724" s="23"/>
      <c r="AT724" s="23"/>
      <c r="AU724" s="23"/>
      <c r="AV724" s="29"/>
    </row>
    <row r="725">
      <c r="AN725" s="6"/>
      <c r="AQ725" s="28"/>
      <c r="AR725" s="28"/>
      <c r="AS725" s="23"/>
      <c r="AT725" s="23"/>
      <c r="AU725" s="23"/>
      <c r="AV725" s="29"/>
    </row>
    <row r="726">
      <c r="AN726" s="6"/>
      <c r="AQ726" s="28"/>
      <c r="AR726" s="28"/>
      <c r="AS726" s="23"/>
      <c r="AT726" s="23"/>
      <c r="AU726" s="23"/>
      <c r="AV726" s="29"/>
    </row>
    <row r="727">
      <c r="AN727" s="6"/>
      <c r="AQ727" s="28"/>
      <c r="AR727" s="28"/>
      <c r="AS727" s="23"/>
      <c r="AT727" s="23"/>
      <c r="AU727" s="23"/>
      <c r="AV727" s="29"/>
    </row>
    <row r="728">
      <c r="AN728" s="6"/>
      <c r="AQ728" s="28"/>
      <c r="AR728" s="28"/>
      <c r="AS728" s="23"/>
      <c r="AT728" s="23"/>
      <c r="AU728" s="23"/>
      <c r="AV728" s="29"/>
    </row>
    <row r="729">
      <c r="AN729" s="6"/>
      <c r="AQ729" s="28"/>
      <c r="AR729" s="28"/>
      <c r="AS729" s="23"/>
      <c r="AT729" s="23"/>
      <c r="AU729" s="23"/>
      <c r="AV729" s="29"/>
    </row>
    <row r="730">
      <c r="AN730" s="6"/>
      <c r="AQ730" s="28"/>
      <c r="AR730" s="28"/>
      <c r="AS730" s="23"/>
      <c r="AT730" s="23"/>
      <c r="AU730" s="23"/>
      <c r="AV730" s="29"/>
    </row>
    <row r="731">
      <c r="AN731" s="6"/>
      <c r="AQ731" s="28"/>
      <c r="AR731" s="28"/>
      <c r="AS731" s="23"/>
      <c r="AT731" s="23"/>
      <c r="AU731" s="23"/>
      <c r="AV731" s="29"/>
    </row>
    <row r="732">
      <c r="AN732" s="6"/>
      <c r="AQ732" s="28"/>
      <c r="AR732" s="28"/>
      <c r="AS732" s="23"/>
      <c r="AT732" s="23"/>
      <c r="AU732" s="23"/>
      <c r="AV732" s="29"/>
    </row>
    <row r="733">
      <c r="AN733" s="6"/>
      <c r="AQ733" s="28"/>
      <c r="AR733" s="28"/>
      <c r="AS733" s="23"/>
      <c r="AT733" s="23"/>
      <c r="AU733" s="23"/>
      <c r="AV733" s="29"/>
    </row>
    <row r="734">
      <c r="AN734" s="6"/>
      <c r="AQ734" s="28"/>
      <c r="AR734" s="28"/>
      <c r="AS734" s="23"/>
      <c r="AT734" s="23"/>
      <c r="AU734" s="23"/>
      <c r="AV734" s="29"/>
    </row>
    <row r="735">
      <c r="AN735" s="6"/>
      <c r="AQ735" s="28"/>
      <c r="AR735" s="28"/>
      <c r="AS735" s="23"/>
      <c r="AT735" s="23"/>
      <c r="AU735" s="23"/>
      <c r="AV735" s="29"/>
    </row>
    <row r="736">
      <c r="AN736" s="6"/>
      <c r="AQ736" s="28"/>
      <c r="AR736" s="28"/>
      <c r="AS736" s="23"/>
      <c r="AT736" s="23"/>
      <c r="AU736" s="23"/>
      <c r="AV736" s="29"/>
    </row>
    <row r="737">
      <c r="AN737" s="6"/>
      <c r="AQ737" s="28"/>
      <c r="AR737" s="28"/>
      <c r="AS737" s="23"/>
      <c r="AT737" s="23"/>
      <c r="AU737" s="23"/>
      <c r="AV737" s="29"/>
    </row>
    <row r="738">
      <c r="AN738" s="6"/>
      <c r="AQ738" s="28"/>
      <c r="AR738" s="28"/>
      <c r="AS738" s="23"/>
      <c r="AT738" s="23"/>
      <c r="AU738" s="23"/>
      <c r="AV738" s="29"/>
    </row>
    <row r="739">
      <c r="AN739" s="6"/>
      <c r="AQ739" s="28"/>
      <c r="AR739" s="28"/>
      <c r="AS739" s="23"/>
      <c r="AT739" s="23"/>
      <c r="AU739" s="23"/>
      <c r="AV739" s="29"/>
    </row>
    <row r="740">
      <c r="AN740" s="6"/>
      <c r="AQ740" s="28"/>
      <c r="AR740" s="28"/>
      <c r="AS740" s="23"/>
      <c r="AT740" s="23"/>
      <c r="AU740" s="23"/>
      <c r="AV740" s="29"/>
    </row>
    <row r="741">
      <c r="AN741" s="6"/>
      <c r="AQ741" s="28"/>
      <c r="AR741" s="28"/>
      <c r="AS741" s="23"/>
      <c r="AT741" s="23"/>
      <c r="AU741" s="23"/>
      <c r="AV741" s="29"/>
    </row>
    <row r="742">
      <c r="AN742" s="6"/>
      <c r="AQ742" s="28"/>
      <c r="AR742" s="28"/>
      <c r="AS742" s="23"/>
      <c r="AT742" s="23"/>
      <c r="AU742" s="23"/>
      <c r="AV742" s="29"/>
    </row>
    <row r="743">
      <c r="AN743" s="6"/>
      <c r="AQ743" s="28"/>
      <c r="AR743" s="28"/>
      <c r="AS743" s="23"/>
      <c r="AT743" s="23"/>
      <c r="AU743" s="23"/>
      <c r="AV743" s="29"/>
    </row>
    <row r="744">
      <c r="AN744" s="6"/>
      <c r="AQ744" s="28"/>
      <c r="AR744" s="28"/>
      <c r="AS744" s="23"/>
      <c r="AT744" s="23"/>
      <c r="AU744" s="23"/>
      <c r="AV744" s="29"/>
    </row>
    <row r="745">
      <c r="AN745" s="6"/>
      <c r="AQ745" s="28"/>
      <c r="AR745" s="28"/>
      <c r="AS745" s="23"/>
      <c r="AT745" s="23"/>
      <c r="AU745" s="23"/>
      <c r="AV745" s="29"/>
    </row>
    <row r="746">
      <c r="AN746" s="6"/>
      <c r="AQ746" s="28"/>
      <c r="AR746" s="28"/>
      <c r="AS746" s="23"/>
      <c r="AT746" s="23"/>
      <c r="AU746" s="23"/>
      <c r="AV746" s="29"/>
    </row>
    <row r="747">
      <c r="AN747" s="6"/>
      <c r="AQ747" s="28"/>
      <c r="AR747" s="28"/>
      <c r="AS747" s="23"/>
      <c r="AT747" s="23"/>
      <c r="AU747" s="23"/>
      <c r="AV747" s="29"/>
    </row>
    <row r="748">
      <c r="AN748" s="6"/>
      <c r="AQ748" s="28"/>
      <c r="AR748" s="28"/>
      <c r="AS748" s="23"/>
      <c r="AT748" s="23"/>
      <c r="AU748" s="23"/>
      <c r="AV748" s="29"/>
    </row>
    <row r="749">
      <c r="AN749" s="6"/>
      <c r="AQ749" s="28"/>
      <c r="AR749" s="28"/>
      <c r="AS749" s="23"/>
      <c r="AT749" s="23"/>
      <c r="AU749" s="23"/>
      <c r="AV749" s="29"/>
    </row>
    <row r="750">
      <c r="AN750" s="6"/>
      <c r="AQ750" s="28"/>
      <c r="AR750" s="28"/>
      <c r="AS750" s="23"/>
      <c r="AT750" s="23"/>
      <c r="AU750" s="23"/>
      <c r="AV750" s="29"/>
    </row>
    <row r="751">
      <c r="AN751" s="6"/>
      <c r="AQ751" s="28"/>
      <c r="AR751" s="28"/>
      <c r="AS751" s="23"/>
      <c r="AT751" s="23"/>
      <c r="AU751" s="23"/>
      <c r="AV751" s="29"/>
    </row>
    <row r="752">
      <c r="AN752" s="6"/>
      <c r="AQ752" s="28"/>
      <c r="AR752" s="28"/>
      <c r="AS752" s="23"/>
      <c r="AT752" s="23"/>
      <c r="AU752" s="23"/>
      <c r="AV752" s="29"/>
    </row>
    <row r="753">
      <c r="AN753" s="6"/>
      <c r="AQ753" s="28"/>
      <c r="AR753" s="28"/>
      <c r="AS753" s="23"/>
      <c r="AT753" s="23"/>
      <c r="AU753" s="23"/>
      <c r="AV753" s="29"/>
    </row>
    <row r="754">
      <c r="AN754" s="6"/>
      <c r="AQ754" s="28"/>
      <c r="AR754" s="28"/>
      <c r="AS754" s="23"/>
      <c r="AT754" s="23"/>
      <c r="AU754" s="23"/>
      <c r="AV754" s="29"/>
    </row>
    <row r="755">
      <c r="AN755" s="6"/>
      <c r="AQ755" s="28"/>
      <c r="AR755" s="28"/>
      <c r="AS755" s="23"/>
      <c r="AT755" s="23"/>
      <c r="AU755" s="23"/>
      <c r="AV755" s="29"/>
    </row>
    <row r="756">
      <c r="AN756" s="6"/>
      <c r="AQ756" s="28"/>
      <c r="AR756" s="28"/>
      <c r="AS756" s="23"/>
      <c r="AT756" s="23"/>
      <c r="AU756" s="23"/>
      <c r="AV756" s="29"/>
    </row>
    <row r="757">
      <c r="AN757" s="6"/>
      <c r="AQ757" s="28"/>
      <c r="AR757" s="28"/>
      <c r="AS757" s="23"/>
      <c r="AT757" s="23"/>
      <c r="AU757" s="23"/>
      <c r="AV757" s="29"/>
    </row>
    <row r="758">
      <c r="AN758" s="6"/>
      <c r="AQ758" s="28"/>
      <c r="AR758" s="28"/>
      <c r="AS758" s="23"/>
      <c r="AT758" s="23"/>
      <c r="AU758" s="23"/>
      <c r="AV758" s="29"/>
    </row>
    <row r="759">
      <c r="AN759" s="6"/>
      <c r="AQ759" s="28"/>
      <c r="AR759" s="28"/>
      <c r="AS759" s="23"/>
      <c r="AT759" s="23"/>
      <c r="AU759" s="23"/>
      <c r="AV759" s="29"/>
    </row>
    <row r="760">
      <c r="AN760" s="6"/>
      <c r="AQ760" s="28"/>
      <c r="AR760" s="28"/>
      <c r="AS760" s="23"/>
      <c r="AT760" s="23"/>
      <c r="AU760" s="23"/>
      <c r="AV760" s="29"/>
    </row>
    <row r="761">
      <c r="AN761" s="6"/>
      <c r="AQ761" s="28"/>
      <c r="AR761" s="28"/>
      <c r="AS761" s="23"/>
      <c r="AT761" s="23"/>
      <c r="AU761" s="23"/>
      <c r="AV761" s="29"/>
    </row>
    <row r="762">
      <c r="AN762" s="6"/>
      <c r="AQ762" s="28"/>
      <c r="AR762" s="28"/>
      <c r="AS762" s="23"/>
      <c r="AT762" s="23"/>
      <c r="AU762" s="23"/>
      <c r="AV762" s="29"/>
    </row>
    <row r="763">
      <c r="AN763" s="6"/>
      <c r="AQ763" s="28"/>
      <c r="AR763" s="28"/>
      <c r="AS763" s="23"/>
      <c r="AT763" s="23"/>
      <c r="AU763" s="23"/>
      <c r="AV763" s="29"/>
    </row>
    <row r="764">
      <c r="AN764" s="6"/>
      <c r="AQ764" s="28"/>
      <c r="AR764" s="28"/>
      <c r="AS764" s="23"/>
      <c r="AT764" s="23"/>
      <c r="AU764" s="23"/>
      <c r="AV764" s="29"/>
    </row>
    <row r="765">
      <c r="AN765" s="6"/>
      <c r="AQ765" s="28"/>
      <c r="AR765" s="28"/>
      <c r="AS765" s="23"/>
      <c r="AT765" s="23"/>
      <c r="AU765" s="23"/>
      <c r="AV765" s="29"/>
    </row>
    <row r="766">
      <c r="AN766" s="6"/>
      <c r="AQ766" s="28"/>
      <c r="AR766" s="28"/>
      <c r="AS766" s="23"/>
      <c r="AT766" s="23"/>
      <c r="AU766" s="23"/>
      <c r="AV766" s="29"/>
    </row>
    <row r="767">
      <c r="AN767" s="6"/>
      <c r="AQ767" s="28"/>
      <c r="AR767" s="28"/>
      <c r="AS767" s="23"/>
      <c r="AT767" s="23"/>
      <c r="AU767" s="23"/>
      <c r="AV767" s="29"/>
    </row>
    <row r="768">
      <c r="AN768" s="6"/>
      <c r="AQ768" s="28"/>
      <c r="AR768" s="28"/>
      <c r="AS768" s="23"/>
      <c r="AT768" s="23"/>
      <c r="AU768" s="23"/>
      <c r="AV768" s="29"/>
    </row>
    <row r="769">
      <c r="AN769" s="6"/>
      <c r="AQ769" s="28"/>
      <c r="AR769" s="28"/>
      <c r="AS769" s="23"/>
      <c r="AT769" s="23"/>
      <c r="AU769" s="23"/>
      <c r="AV769" s="29"/>
    </row>
    <row r="770">
      <c r="AN770" s="6"/>
      <c r="AQ770" s="28"/>
      <c r="AR770" s="28"/>
      <c r="AS770" s="23"/>
      <c r="AT770" s="23"/>
      <c r="AU770" s="23"/>
      <c r="AV770" s="29"/>
    </row>
    <row r="771">
      <c r="AN771" s="6"/>
      <c r="AQ771" s="28"/>
      <c r="AR771" s="28"/>
      <c r="AS771" s="23"/>
      <c r="AT771" s="23"/>
      <c r="AU771" s="23"/>
      <c r="AV771" s="29"/>
    </row>
    <row r="772">
      <c r="AN772" s="6"/>
      <c r="AQ772" s="28"/>
      <c r="AR772" s="28"/>
      <c r="AS772" s="23"/>
      <c r="AT772" s="23"/>
      <c r="AU772" s="23"/>
      <c r="AV772" s="29"/>
    </row>
    <row r="773">
      <c r="AN773" s="6"/>
      <c r="AQ773" s="28"/>
      <c r="AR773" s="28"/>
      <c r="AS773" s="23"/>
      <c r="AT773" s="23"/>
      <c r="AU773" s="23"/>
      <c r="AV773" s="29"/>
    </row>
    <row r="774">
      <c r="AN774" s="6"/>
      <c r="AQ774" s="28"/>
      <c r="AR774" s="28"/>
      <c r="AS774" s="23"/>
      <c r="AT774" s="23"/>
      <c r="AU774" s="23"/>
      <c r="AV774" s="29"/>
    </row>
    <row r="775">
      <c r="AN775" s="6"/>
      <c r="AQ775" s="28"/>
      <c r="AR775" s="28"/>
      <c r="AS775" s="23"/>
      <c r="AT775" s="23"/>
      <c r="AU775" s="23"/>
      <c r="AV775" s="29"/>
    </row>
    <row r="776">
      <c r="AN776" s="6"/>
      <c r="AQ776" s="28"/>
      <c r="AR776" s="28"/>
      <c r="AS776" s="23"/>
      <c r="AT776" s="23"/>
      <c r="AU776" s="23"/>
      <c r="AV776" s="29"/>
    </row>
    <row r="777">
      <c r="AN777" s="6"/>
      <c r="AQ777" s="28"/>
      <c r="AR777" s="28"/>
      <c r="AS777" s="23"/>
      <c r="AT777" s="23"/>
      <c r="AU777" s="23"/>
      <c r="AV777" s="29"/>
    </row>
    <row r="778">
      <c r="AN778" s="6"/>
      <c r="AQ778" s="28"/>
      <c r="AR778" s="28"/>
      <c r="AS778" s="23"/>
      <c r="AT778" s="23"/>
      <c r="AU778" s="23"/>
      <c r="AV778" s="29"/>
    </row>
    <row r="779">
      <c r="AN779" s="6"/>
      <c r="AQ779" s="28"/>
      <c r="AR779" s="28"/>
      <c r="AS779" s="23"/>
      <c r="AT779" s="23"/>
      <c r="AU779" s="23"/>
      <c r="AV779" s="29"/>
    </row>
    <row r="780">
      <c r="AN780" s="6"/>
      <c r="AQ780" s="28"/>
      <c r="AR780" s="28"/>
      <c r="AS780" s="23"/>
      <c r="AT780" s="23"/>
      <c r="AU780" s="23"/>
      <c r="AV780" s="29"/>
    </row>
    <row r="781">
      <c r="AN781" s="6"/>
      <c r="AQ781" s="28"/>
      <c r="AR781" s="28"/>
      <c r="AS781" s="23"/>
      <c r="AT781" s="23"/>
      <c r="AU781" s="23"/>
      <c r="AV781" s="29"/>
    </row>
    <row r="782">
      <c r="AN782" s="6"/>
      <c r="AQ782" s="28"/>
      <c r="AR782" s="28"/>
      <c r="AS782" s="23"/>
      <c r="AT782" s="23"/>
      <c r="AU782" s="23"/>
      <c r="AV782" s="29"/>
    </row>
    <row r="783">
      <c r="AN783" s="6"/>
      <c r="AQ783" s="28"/>
      <c r="AR783" s="28"/>
      <c r="AS783" s="23"/>
      <c r="AT783" s="23"/>
      <c r="AU783" s="23"/>
      <c r="AV783" s="29"/>
    </row>
    <row r="784">
      <c r="AN784" s="6"/>
      <c r="AQ784" s="28"/>
      <c r="AR784" s="28"/>
      <c r="AS784" s="23"/>
      <c r="AT784" s="23"/>
      <c r="AU784" s="23"/>
      <c r="AV784" s="29"/>
    </row>
    <row r="785">
      <c r="AN785" s="6"/>
      <c r="AQ785" s="28"/>
      <c r="AR785" s="28"/>
      <c r="AS785" s="23"/>
      <c r="AT785" s="23"/>
      <c r="AU785" s="23"/>
      <c r="AV785" s="29"/>
    </row>
    <row r="786">
      <c r="AN786" s="6"/>
      <c r="AQ786" s="28"/>
      <c r="AR786" s="28"/>
      <c r="AS786" s="23"/>
      <c r="AT786" s="23"/>
      <c r="AU786" s="23"/>
      <c r="AV786" s="29"/>
    </row>
    <row r="787">
      <c r="AN787" s="6"/>
      <c r="AQ787" s="28"/>
      <c r="AR787" s="28"/>
      <c r="AS787" s="23"/>
      <c r="AT787" s="23"/>
      <c r="AU787" s="23"/>
      <c r="AV787" s="29"/>
    </row>
    <row r="788">
      <c r="AN788" s="6"/>
      <c r="AQ788" s="28"/>
      <c r="AR788" s="28"/>
      <c r="AS788" s="23"/>
      <c r="AT788" s="23"/>
      <c r="AU788" s="23"/>
      <c r="AV788" s="29"/>
    </row>
    <row r="789">
      <c r="AN789" s="6"/>
      <c r="AQ789" s="28"/>
      <c r="AR789" s="28"/>
      <c r="AS789" s="23"/>
      <c r="AT789" s="23"/>
      <c r="AU789" s="23"/>
      <c r="AV789" s="29"/>
    </row>
    <row r="790">
      <c r="AN790" s="6"/>
      <c r="AQ790" s="28"/>
      <c r="AR790" s="28"/>
      <c r="AS790" s="23"/>
      <c r="AT790" s="23"/>
      <c r="AU790" s="23"/>
      <c r="AV790" s="29"/>
    </row>
    <row r="791">
      <c r="AN791" s="6"/>
      <c r="AQ791" s="28"/>
      <c r="AR791" s="28"/>
      <c r="AS791" s="23"/>
      <c r="AT791" s="23"/>
      <c r="AU791" s="23"/>
      <c r="AV791" s="29"/>
    </row>
    <row r="792">
      <c r="AN792" s="6"/>
      <c r="AQ792" s="28"/>
      <c r="AR792" s="28"/>
      <c r="AS792" s="23"/>
      <c r="AT792" s="23"/>
      <c r="AU792" s="23"/>
      <c r="AV792" s="29"/>
    </row>
    <row r="793">
      <c r="AN793" s="6"/>
      <c r="AQ793" s="28"/>
      <c r="AR793" s="28"/>
      <c r="AS793" s="23"/>
      <c r="AT793" s="23"/>
      <c r="AU793" s="23"/>
      <c r="AV793" s="29"/>
    </row>
    <row r="794">
      <c r="AN794" s="6"/>
      <c r="AQ794" s="28"/>
      <c r="AR794" s="28"/>
      <c r="AS794" s="23"/>
      <c r="AT794" s="23"/>
      <c r="AU794" s="23"/>
      <c r="AV794" s="29"/>
    </row>
    <row r="795">
      <c r="AN795" s="6"/>
      <c r="AQ795" s="28"/>
      <c r="AR795" s="28"/>
      <c r="AS795" s="23"/>
      <c r="AT795" s="23"/>
      <c r="AU795" s="23"/>
      <c r="AV795" s="29"/>
    </row>
    <row r="796">
      <c r="AN796" s="6"/>
      <c r="AQ796" s="28"/>
      <c r="AR796" s="28"/>
      <c r="AS796" s="23"/>
      <c r="AT796" s="23"/>
      <c r="AU796" s="23"/>
      <c r="AV796" s="29"/>
    </row>
    <row r="797">
      <c r="AN797" s="6"/>
      <c r="AQ797" s="28"/>
      <c r="AR797" s="28"/>
      <c r="AS797" s="23"/>
      <c r="AT797" s="23"/>
      <c r="AU797" s="23"/>
      <c r="AV797" s="29"/>
    </row>
    <row r="798">
      <c r="AN798" s="6"/>
      <c r="AQ798" s="28"/>
      <c r="AR798" s="28"/>
      <c r="AS798" s="23"/>
      <c r="AT798" s="23"/>
      <c r="AU798" s="23"/>
      <c r="AV798" s="29"/>
    </row>
    <row r="799">
      <c r="AN799" s="6"/>
      <c r="AQ799" s="28"/>
      <c r="AR799" s="28"/>
      <c r="AS799" s="23"/>
      <c r="AT799" s="23"/>
      <c r="AU799" s="23"/>
      <c r="AV799" s="29"/>
    </row>
    <row r="800">
      <c r="AN800" s="6"/>
      <c r="AQ800" s="28"/>
      <c r="AR800" s="28"/>
      <c r="AS800" s="23"/>
      <c r="AT800" s="23"/>
      <c r="AU800" s="23"/>
      <c r="AV800" s="29"/>
    </row>
    <row r="801">
      <c r="AN801" s="6"/>
      <c r="AQ801" s="28"/>
      <c r="AR801" s="28"/>
      <c r="AS801" s="23"/>
      <c r="AT801" s="23"/>
      <c r="AU801" s="23"/>
      <c r="AV801" s="29"/>
    </row>
    <row r="802">
      <c r="AN802" s="6"/>
      <c r="AQ802" s="28"/>
      <c r="AR802" s="28"/>
      <c r="AS802" s="23"/>
      <c r="AT802" s="23"/>
      <c r="AU802" s="23"/>
      <c r="AV802" s="29"/>
    </row>
    <row r="803">
      <c r="AN803" s="6"/>
      <c r="AQ803" s="28"/>
      <c r="AR803" s="28"/>
      <c r="AS803" s="23"/>
      <c r="AT803" s="23"/>
      <c r="AU803" s="23"/>
      <c r="AV803" s="29"/>
    </row>
    <row r="804">
      <c r="AN804" s="6"/>
      <c r="AQ804" s="28"/>
      <c r="AR804" s="28"/>
      <c r="AS804" s="23"/>
      <c r="AT804" s="23"/>
      <c r="AU804" s="23"/>
      <c r="AV804" s="29"/>
    </row>
    <row r="805">
      <c r="AN805" s="6"/>
      <c r="AQ805" s="28"/>
      <c r="AR805" s="28"/>
      <c r="AS805" s="23"/>
      <c r="AT805" s="23"/>
      <c r="AU805" s="23"/>
      <c r="AV805" s="29"/>
    </row>
    <row r="806">
      <c r="AN806" s="6"/>
      <c r="AQ806" s="28"/>
      <c r="AR806" s="28"/>
      <c r="AS806" s="23"/>
      <c r="AT806" s="23"/>
      <c r="AU806" s="23"/>
      <c r="AV806" s="29"/>
    </row>
    <row r="807">
      <c r="AN807" s="6"/>
      <c r="AQ807" s="28"/>
      <c r="AR807" s="28"/>
      <c r="AS807" s="23"/>
      <c r="AT807" s="23"/>
      <c r="AU807" s="23"/>
      <c r="AV807" s="29"/>
    </row>
    <row r="808">
      <c r="AN808" s="6"/>
      <c r="AQ808" s="28"/>
      <c r="AR808" s="28"/>
      <c r="AS808" s="23"/>
      <c r="AT808" s="23"/>
      <c r="AU808" s="23"/>
      <c r="AV808" s="29"/>
    </row>
    <row r="809">
      <c r="AN809" s="6"/>
      <c r="AQ809" s="28"/>
      <c r="AR809" s="28"/>
      <c r="AS809" s="23"/>
      <c r="AT809" s="23"/>
      <c r="AU809" s="23"/>
      <c r="AV809" s="29"/>
    </row>
    <row r="810">
      <c r="AN810" s="6"/>
      <c r="AQ810" s="28"/>
      <c r="AR810" s="28"/>
      <c r="AS810" s="23"/>
      <c r="AT810" s="23"/>
      <c r="AU810" s="23"/>
      <c r="AV810" s="29"/>
    </row>
    <row r="811">
      <c r="AN811" s="6"/>
      <c r="AQ811" s="28"/>
      <c r="AR811" s="28"/>
      <c r="AS811" s="23"/>
      <c r="AT811" s="23"/>
      <c r="AU811" s="23"/>
      <c r="AV811" s="29"/>
    </row>
    <row r="812">
      <c r="AN812" s="6"/>
      <c r="AQ812" s="28"/>
      <c r="AR812" s="28"/>
      <c r="AS812" s="23"/>
      <c r="AT812" s="23"/>
      <c r="AU812" s="23"/>
      <c r="AV812" s="29"/>
    </row>
    <row r="813">
      <c r="AN813" s="6"/>
      <c r="AQ813" s="28"/>
      <c r="AR813" s="28"/>
      <c r="AS813" s="23"/>
      <c r="AT813" s="23"/>
      <c r="AU813" s="23"/>
      <c r="AV813" s="29"/>
    </row>
    <row r="814">
      <c r="AN814" s="6"/>
      <c r="AQ814" s="28"/>
      <c r="AR814" s="28"/>
      <c r="AS814" s="23"/>
      <c r="AT814" s="23"/>
      <c r="AU814" s="23"/>
      <c r="AV814" s="29"/>
    </row>
    <row r="815">
      <c r="AN815" s="6"/>
      <c r="AQ815" s="28"/>
      <c r="AR815" s="28"/>
      <c r="AS815" s="23"/>
      <c r="AT815" s="23"/>
      <c r="AU815" s="23"/>
      <c r="AV815" s="29"/>
    </row>
    <row r="816">
      <c r="AN816" s="6"/>
      <c r="AQ816" s="28"/>
      <c r="AR816" s="28"/>
      <c r="AS816" s="23"/>
      <c r="AT816" s="23"/>
      <c r="AU816" s="23"/>
      <c r="AV816" s="29"/>
    </row>
    <row r="817">
      <c r="AN817" s="6"/>
      <c r="AQ817" s="28"/>
      <c r="AR817" s="28"/>
      <c r="AS817" s="23"/>
      <c r="AT817" s="23"/>
      <c r="AU817" s="23"/>
      <c r="AV817" s="29"/>
    </row>
    <row r="818">
      <c r="AN818" s="6"/>
      <c r="AQ818" s="28"/>
      <c r="AR818" s="28"/>
      <c r="AS818" s="23"/>
      <c r="AT818" s="23"/>
      <c r="AU818" s="23"/>
      <c r="AV818" s="29"/>
    </row>
    <row r="819">
      <c r="AN819" s="6"/>
      <c r="AQ819" s="28"/>
      <c r="AR819" s="28"/>
      <c r="AS819" s="23"/>
      <c r="AT819" s="23"/>
      <c r="AU819" s="23"/>
      <c r="AV819" s="29"/>
    </row>
    <row r="820">
      <c r="AN820" s="6"/>
      <c r="AQ820" s="28"/>
      <c r="AR820" s="28"/>
      <c r="AS820" s="23"/>
      <c r="AT820" s="23"/>
      <c r="AU820" s="23"/>
      <c r="AV820" s="29"/>
    </row>
    <row r="821">
      <c r="AN821" s="6"/>
      <c r="AQ821" s="28"/>
      <c r="AR821" s="28"/>
      <c r="AS821" s="23"/>
      <c r="AT821" s="23"/>
      <c r="AU821" s="23"/>
      <c r="AV821" s="29"/>
    </row>
    <row r="822">
      <c r="AN822" s="6"/>
      <c r="AQ822" s="28"/>
      <c r="AR822" s="28"/>
      <c r="AS822" s="23"/>
      <c r="AT822" s="23"/>
      <c r="AU822" s="23"/>
      <c r="AV822" s="29"/>
    </row>
    <row r="823">
      <c r="AN823" s="6"/>
      <c r="AQ823" s="28"/>
      <c r="AR823" s="28"/>
      <c r="AS823" s="23"/>
      <c r="AT823" s="23"/>
      <c r="AU823" s="23"/>
      <c r="AV823" s="29"/>
    </row>
    <row r="824">
      <c r="AN824" s="6"/>
      <c r="AQ824" s="28"/>
      <c r="AR824" s="28"/>
      <c r="AS824" s="23"/>
      <c r="AT824" s="23"/>
      <c r="AU824" s="23"/>
      <c r="AV824" s="29"/>
    </row>
    <row r="825">
      <c r="AN825" s="6"/>
      <c r="AQ825" s="28"/>
      <c r="AR825" s="28"/>
      <c r="AS825" s="23"/>
      <c r="AT825" s="23"/>
      <c r="AU825" s="23"/>
      <c r="AV825" s="29"/>
    </row>
    <row r="826">
      <c r="AN826" s="6"/>
      <c r="AQ826" s="28"/>
      <c r="AR826" s="28"/>
      <c r="AS826" s="23"/>
      <c r="AT826" s="23"/>
      <c r="AU826" s="23"/>
      <c r="AV826" s="29"/>
    </row>
    <row r="827">
      <c r="AN827" s="6"/>
      <c r="AQ827" s="28"/>
      <c r="AR827" s="28"/>
      <c r="AS827" s="23"/>
      <c r="AT827" s="23"/>
      <c r="AU827" s="23"/>
      <c r="AV827" s="29"/>
    </row>
    <row r="828">
      <c r="AN828" s="6"/>
      <c r="AQ828" s="28"/>
      <c r="AR828" s="28"/>
      <c r="AS828" s="23"/>
      <c r="AT828" s="23"/>
      <c r="AU828" s="23"/>
      <c r="AV828" s="29"/>
    </row>
    <row r="829">
      <c r="AN829" s="6"/>
      <c r="AQ829" s="28"/>
      <c r="AR829" s="28"/>
      <c r="AS829" s="23"/>
      <c r="AT829" s="23"/>
      <c r="AU829" s="23"/>
      <c r="AV829" s="29"/>
    </row>
    <row r="830">
      <c r="AN830" s="6"/>
      <c r="AQ830" s="28"/>
      <c r="AR830" s="28"/>
      <c r="AS830" s="23"/>
      <c r="AT830" s="23"/>
      <c r="AU830" s="23"/>
      <c r="AV830" s="29"/>
    </row>
    <row r="831">
      <c r="AN831" s="6"/>
      <c r="AQ831" s="28"/>
      <c r="AR831" s="28"/>
      <c r="AS831" s="23"/>
      <c r="AT831" s="23"/>
      <c r="AU831" s="23"/>
      <c r="AV831" s="29"/>
    </row>
    <row r="832">
      <c r="AN832" s="6"/>
      <c r="AQ832" s="28"/>
      <c r="AR832" s="28"/>
      <c r="AS832" s="23"/>
      <c r="AT832" s="23"/>
      <c r="AU832" s="23"/>
      <c r="AV832" s="29"/>
    </row>
    <row r="833">
      <c r="AN833" s="6"/>
      <c r="AQ833" s="28"/>
      <c r="AR833" s="28"/>
      <c r="AS833" s="23"/>
      <c r="AT833" s="23"/>
      <c r="AU833" s="23"/>
      <c r="AV833" s="29"/>
    </row>
    <row r="834">
      <c r="AN834" s="6"/>
      <c r="AQ834" s="28"/>
      <c r="AR834" s="28"/>
      <c r="AS834" s="23"/>
      <c r="AT834" s="23"/>
      <c r="AU834" s="23"/>
      <c r="AV834" s="29"/>
    </row>
    <row r="835">
      <c r="AN835" s="6"/>
      <c r="AQ835" s="28"/>
      <c r="AR835" s="28"/>
      <c r="AS835" s="23"/>
      <c r="AT835" s="23"/>
      <c r="AU835" s="23"/>
      <c r="AV835" s="29"/>
    </row>
    <row r="836">
      <c r="AN836" s="6"/>
      <c r="AQ836" s="28"/>
      <c r="AR836" s="28"/>
      <c r="AS836" s="23"/>
      <c r="AT836" s="23"/>
      <c r="AU836" s="23"/>
      <c r="AV836" s="29"/>
    </row>
    <row r="837">
      <c r="AN837" s="6"/>
      <c r="AQ837" s="28"/>
      <c r="AR837" s="28"/>
      <c r="AS837" s="23"/>
      <c r="AT837" s="23"/>
      <c r="AU837" s="23"/>
      <c r="AV837" s="29"/>
    </row>
    <row r="838">
      <c r="AN838" s="6"/>
      <c r="AQ838" s="28"/>
      <c r="AR838" s="28"/>
      <c r="AS838" s="23"/>
      <c r="AT838" s="23"/>
      <c r="AU838" s="23"/>
      <c r="AV838" s="29"/>
    </row>
    <row r="839">
      <c r="AN839" s="6"/>
      <c r="AQ839" s="28"/>
      <c r="AR839" s="28"/>
      <c r="AS839" s="23"/>
      <c r="AT839" s="23"/>
      <c r="AU839" s="23"/>
      <c r="AV839" s="29"/>
    </row>
    <row r="840">
      <c r="AN840" s="6"/>
      <c r="AQ840" s="28"/>
      <c r="AR840" s="28"/>
      <c r="AS840" s="23"/>
      <c r="AT840" s="23"/>
      <c r="AU840" s="23"/>
      <c r="AV840" s="29"/>
    </row>
    <row r="841">
      <c r="AN841" s="6"/>
      <c r="AQ841" s="28"/>
      <c r="AR841" s="28"/>
      <c r="AS841" s="23"/>
      <c r="AT841" s="23"/>
      <c r="AU841" s="23"/>
      <c r="AV841" s="29"/>
    </row>
    <row r="842">
      <c r="AN842" s="6"/>
      <c r="AQ842" s="28"/>
      <c r="AR842" s="28"/>
      <c r="AS842" s="23"/>
      <c r="AT842" s="23"/>
      <c r="AU842" s="23"/>
      <c r="AV842" s="29"/>
    </row>
    <row r="843">
      <c r="AN843" s="6"/>
      <c r="AQ843" s="28"/>
      <c r="AR843" s="28"/>
      <c r="AS843" s="23"/>
      <c r="AT843" s="23"/>
      <c r="AU843" s="23"/>
      <c r="AV843" s="29"/>
    </row>
    <row r="844">
      <c r="AN844" s="6"/>
      <c r="AQ844" s="28"/>
      <c r="AR844" s="28"/>
      <c r="AS844" s="23"/>
      <c r="AT844" s="23"/>
      <c r="AU844" s="23"/>
      <c r="AV844" s="29"/>
    </row>
    <row r="845">
      <c r="AN845" s="6"/>
      <c r="AQ845" s="28"/>
      <c r="AR845" s="28"/>
      <c r="AS845" s="23"/>
      <c r="AT845" s="23"/>
      <c r="AU845" s="23"/>
      <c r="AV845" s="29"/>
    </row>
    <row r="846">
      <c r="AN846" s="6"/>
      <c r="AQ846" s="28"/>
      <c r="AR846" s="28"/>
      <c r="AS846" s="23"/>
      <c r="AT846" s="23"/>
      <c r="AU846" s="23"/>
      <c r="AV846" s="29"/>
    </row>
    <row r="847">
      <c r="AN847" s="6"/>
      <c r="AQ847" s="28"/>
      <c r="AR847" s="28"/>
      <c r="AS847" s="23"/>
      <c r="AT847" s="23"/>
      <c r="AU847" s="23"/>
      <c r="AV847" s="29"/>
    </row>
    <row r="848">
      <c r="AN848" s="6"/>
      <c r="AQ848" s="28"/>
      <c r="AR848" s="28"/>
      <c r="AS848" s="23"/>
      <c r="AT848" s="23"/>
      <c r="AU848" s="23"/>
      <c r="AV848" s="29"/>
    </row>
    <row r="849">
      <c r="AN849" s="6"/>
      <c r="AQ849" s="28"/>
      <c r="AR849" s="28"/>
      <c r="AS849" s="23"/>
      <c r="AT849" s="23"/>
      <c r="AU849" s="23"/>
      <c r="AV849" s="29"/>
    </row>
    <row r="850">
      <c r="AN850" s="6"/>
      <c r="AQ850" s="28"/>
      <c r="AR850" s="28"/>
      <c r="AS850" s="23"/>
      <c r="AT850" s="23"/>
      <c r="AU850" s="23"/>
      <c r="AV850" s="29"/>
    </row>
    <row r="851">
      <c r="AN851" s="6"/>
      <c r="AQ851" s="28"/>
      <c r="AR851" s="28"/>
      <c r="AS851" s="23"/>
      <c r="AT851" s="23"/>
      <c r="AU851" s="23"/>
      <c r="AV851" s="29"/>
    </row>
    <row r="852">
      <c r="AN852" s="6"/>
      <c r="AQ852" s="28"/>
      <c r="AR852" s="28"/>
      <c r="AS852" s="23"/>
      <c r="AT852" s="23"/>
      <c r="AU852" s="23"/>
      <c r="AV852" s="29"/>
    </row>
    <row r="853">
      <c r="AN853" s="6"/>
      <c r="AQ853" s="28"/>
      <c r="AR853" s="28"/>
      <c r="AS853" s="23"/>
      <c r="AT853" s="23"/>
      <c r="AU853" s="23"/>
      <c r="AV853" s="29"/>
    </row>
    <row r="854">
      <c r="AN854" s="6"/>
      <c r="AQ854" s="28"/>
      <c r="AR854" s="28"/>
      <c r="AS854" s="23"/>
      <c r="AT854" s="23"/>
      <c r="AU854" s="23"/>
      <c r="AV854" s="29"/>
    </row>
    <row r="855">
      <c r="AN855" s="6"/>
      <c r="AQ855" s="28"/>
      <c r="AR855" s="28"/>
      <c r="AS855" s="23"/>
      <c r="AT855" s="23"/>
      <c r="AU855" s="23"/>
      <c r="AV855" s="29"/>
    </row>
    <row r="856">
      <c r="AN856" s="6"/>
      <c r="AQ856" s="28"/>
      <c r="AR856" s="28"/>
      <c r="AS856" s="23"/>
      <c r="AT856" s="23"/>
      <c r="AU856" s="23"/>
      <c r="AV856" s="29"/>
    </row>
    <row r="857">
      <c r="AN857" s="6"/>
      <c r="AQ857" s="28"/>
      <c r="AR857" s="28"/>
      <c r="AS857" s="23"/>
      <c r="AT857" s="23"/>
      <c r="AU857" s="23"/>
      <c r="AV857" s="29"/>
    </row>
    <row r="858">
      <c r="AN858" s="6"/>
      <c r="AQ858" s="28"/>
      <c r="AR858" s="28"/>
      <c r="AS858" s="23"/>
      <c r="AT858" s="23"/>
      <c r="AU858" s="23"/>
      <c r="AV858" s="29"/>
    </row>
    <row r="859">
      <c r="AN859" s="6"/>
      <c r="AQ859" s="28"/>
      <c r="AR859" s="28"/>
      <c r="AS859" s="23"/>
      <c r="AT859" s="23"/>
      <c r="AU859" s="23"/>
      <c r="AV859" s="29"/>
    </row>
    <row r="860">
      <c r="AN860" s="6"/>
      <c r="AQ860" s="28"/>
      <c r="AR860" s="28"/>
      <c r="AS860" s="23"/>
      <c r="AT860" s="23"/>
      <c r="AU860" s="23"/>
      <c r="AV860" s="29"/>
    </row>
    <row r="861">
      <c r="AN861" s="6"/>
      <c r="AQ861" s="28"/>
      <c r="AR861" s="28"/>
      <c r="AS861" s="23"/>
      <c r="AT861" s="23"/>
      <c r="AU861" s="23"/>
      <c r="AV861" s="29"/>
    </row>
    <row r="862">
      <c r="AN862" s="6"/>
      <c r="AQ862" s="28"/>
      <c r="AR862" s="28"/>
      <c r="AS862" s="23"/>
      <c r="AT862" s="23"/>
      <c r="AU862" s="23"/>
      <c r="AV862" s="29"/>
    </row>
    <row r="863">
      <c r="AN863" s="6"/>
      <c r="AQ863" s="28"/>
      <c r="AR863" s="28"/>
      <c r="AS863" s="23"/>
      <c r="AT863" s="23"/>
      <c r="AU863" s="23"/>
      <c r="AV863" s="29"/>
    </row>
    <row r="864">
      <c r="AN864" s="6"/>
      <c r="AQ864" s="28"/>
      <c r="AR864" s="28"/>
      <c r="AS864" s="23"/>
      <c r="AT864" s="23"/>
      <c r="AU864" s="23"/>
      <c r="AV864" s="29"/>
    </row>
    <row r="865">
      <c r="AN865" s="6"/>
      <c r="AQ865" s="28"/>
      <c r="AR865" s="28"/>
      <c r="AS865" s="23"/>
      <c r="AT865" s="23"/>
      <c r="AU865" s="23"/>
      <c r="AV865" s="29"/>
    </row>
    <row r="866">
      <c r="AN866" s="6"/>
      <c r="AQ866" s="28"/>
      <c r="AR866" s="28"/>
      <c r="AS866" s="23"/>
      <c r="AT866" s="23"/>
      <c r="AU866" s="23"/>
      <c r="AV866" s="29"/>
    </row>
    <row r="867">
      <c r="AN867" s="6"/>
      <c r="AQ867" s="28"/>
      <c r="AR867" s="28"/>
      <c r="AS867" s="23"/>
      <c r="AT867" s="23"/>
      <c r="AU867" s="23"/>
      <c r="AV867" s="29"/>
    </row>
    <row r="868">
      <c r="AN868" s="6"/>
      <c r="AQ868" s="28"/>
      <c r="AR868" s="28"/>
      <c r="AS868" s="23"/>
      <c r="AT868" s="23"/>
      <c r="AU868" s="23"/>
      <c r="AV868" s="29"/>
    </row>
    <row r="869">
      <c r="AN869" s="6"/>
      <c r="AQ869" s="28"/>
      <c r="AR869" s="28"/>
      <c r="AS869" s="23"/>
      <c r="AT869" s="23"/>
      <c r="AU869" s="23"/>
      <c r="AV869" s="29"/>
    </row>
    <row r="870">
      <c r="AN870" s="6"/>
      <c r="AQ870" s="28"/>
      <c r="AR870" s="28"/>
      <c r="AS870" s="23"/>
      <c r="AT870" s="23"/>
      <c r="AU870" s="23"/>
      <c r="AV870" s="29"/>
    </row>
    <row r="871">
      <c r="AN871" s="6"/>
      <c r="AQ871" s="28"/>
      <c r="AR871" s="28"/>
      <c r="AS871" s="23"/>
      <c r="AT871" s="23"/>
      <c r="AU871" s="23"/>
      <c r="AV871" s="29"/>
    </row>
    <row r="872">
      <c r="AN872" s="6"/>
      <c r="AQ872" s="28"/>
      <c r="AR872" s="28"/>
      <c r="AS872" s="23"/>
      <c r="AT872" s="23"/>
      <c r="AU872" s="23"/>
      <c r="AV872" s="29"/>
    </row>
    <row r="873">
      <c r="AN873" s="6"/>
      <c r="AQ873" s="28"/>
      <c r="AR873" s="28"/>
      <c r="AS873" s="23"/>
      <c r="AT873" s="23"/>
      <c r="AU873" s="23"/>
      <c r="AV873" s="29"/>
    </row>
    <row r="874">
      <c r="AN874" s="6"/>
      <c r="AQ874" s="28"/>
      <c r="AR874" s="28"/>
      <c r="AS874" s="23"/>
      <c r="AT874" s="23"/>
      <c r="AU874" s="23"/>
      <c r="AV874" s="29"/>
    </row>
    <row r="875">
      <c r="AN875" s="6"/>
      <c r="AQ875" s="28"/>
      <c r="AR875" s="28"/>
      <c r="AS875" s="23"/>
      <c r="AT875" s="23"/>
      <c r="AU875" s="23"/>
      <c r="AV875" s="29"/>
    </row>
    <row r="876">
      <c r="AN876" s="6"/>
      <c r="AQ876" s="28"/>
      <c r="AR876" s="28"/>
      <c r="AS876" s="23"/>
      <c r="AT876" s="23"/>
      <c r="AU876" s="23"/>
      <c r="AV876" s="29"/>
    </row>
    <row r="877">
      <c r="AN877" s="6"/>
      <c r="AQ877" s="28"/>
      <c r="AR877" s="28"/>
      <c r="AS877" s="23"/>
      <c r="AT877" s="23"/>
      <c r="AU877" s="23"/>
      <c r="AV877" s="29"/>
    </row>
    <row r="878">
      <c r="AN878" s="6"/>
      <c r="AQ878" s="28"/>
      <c r="AR878" s="28"/>
      <c r="AS878" s="23"/>
      <c r="AT878" s="23"/>
      <c r="AU878" s="23"/>
      <c r="AV878" s="29"/>
    </row>
    <row r="879">
      <c r="AN879" s="6"/>
      <c r="AQ879" s="28"/>
      <c r="AR879" s="28"/>
      <c r="AS879" s="23"/>
      <c r="AT879" s="23"/>
      <c r="AU879" s="23"/>
      <c r="AV879" s="29"/>
    </row>
    <row r="880">
      <c r="AN880" s="6"/>
      <c r="AQ880" s="28"/>
      <c r="AR880" s="28"/>
      <c r="AS880" s="23"/>
      <c r="AT880" s="23"/>
      <c r="AU880" s="23"/>
      <c r="AV880" s="29"/>
    </row>
    <row r="881">
      <c r="AN881" s="6"/>
      <c r="AQ881" s="28"/>
      <c r="AR881" s="28"/>
      <c r="AS881" s="23"/>
      <c r="AT881" s="23"/>
      <c r="AU881" s="23"/>
      <c r="AV881" s="29"/>
    </row>
    <row r="882">
      <c r="AN882" s="6"/>
      <c r="AQ882" s="28"/>
      <c r="AR882" s="28"/>
      <c r="AS882" s="23"/>
      <c r="AT882" s="23"/>
      <c r="AU882" s="23"/>
      <c r="AV882" s="29"/>
    </row>
    <row r="883">
      <c r="AN883" s="6"/>
      <c r="AQ883" s="28"/>
      <c r="AR883" s="28"/>
      <c r="AS883" s="23"/>
      <c r="AT883" s="23"/>
      <c r="AU883" s="23"/>
      <c r="AV883" s="29"/>
    </row>
    <row r="884">
      <c r="AN884" s="6"/>
      <c r="AQ884" s="28"/>
      <c r="AR884" s="28"/>
      <c r="AS884" s="23"/>
      <c r="AT884" s="23"/>
      <c r="AU884" s="23"/>
      <c r="AV884" s="29"/>
    </row>
    <row r="885">
      <c r="AN885" s="6"/>
      <c r="AQ885" s="28"/>
      <c r="AR885" s="28"/>
      <c r="AS885" s="23"/>
      <c r="AT885" s="23"/>
      <c r="AU885" s="23"/>
      <c r="AV885" s="29"/>
    </row>
    <row r="886">
      <c r="AN886" s="6"/>
      <c r="AQ886" s="28"/>
      <c r="AR886" s="28"/>
      <c r="AS886" s="23"/>
      <c r="AT886" s="23"/>
      <c r="AU886" s="23"/>
      <c r="AV886" s="29"/>
    </row>
    <row r="887">
      <c r="AN887" s="6"/>
      <c r="AQ887" s="28"/>
      <c r="AR887" s="28"/>
      <c r="AS887" s="23"/>
      <c r="AT887" s="23"/>
      <c r="AU887" s="23"/>
      <c r="AV887" s="29"/>
    </row>
    <row r="888">
      <c r="AN888" s="6"/>
      <c r="AQ888" s="28"/>
      <c r="AR888" s="28"/>
      <c r="AS888" s="23"/>
      <c r="AT888" s="23"/>
      <c r="AU888" s="23"/>
      <c r="AV888" s="29"/>
    </row>
    <row r="889">
      <c r="AN889" s="6"/>
      <c r="AQ889" s="28"/>
      <c r="AR889" s="28"/>
      <c r="AS889" s="23"/>
      <c r="AT889" s="23"/>
      <c r="AU889" s="23"/>
      <c r="AV889" s="29"/>
    </row>
    <row r="890">
      <c r="AN890" s="6"/>
      <c r="AQ890" s="28"/>
      <c r="AR890" s="28"/>
      <c r="AS890" s="23"/>
      <c r="AT890" s="23"/>
      <c r="AU890" s="23"/>
      <c r="AV890" s="29"/>
    </row>
    <row r="891">
      <c r="AN891" s="6"/>
      <c r="AQ891" s="28"/>
      <c r="AR891" s="28"/>
      <c r="AS891" s="23"/>
      <c r="AT891" s="23"/>
      <c r="AU891" s="23"/>
      <c r="AV891" s="29"/>
    </row>
    <row r="892">
      <c r="AN892" s="6"/>
      <c r="AQ892" s="28"/>
      <c r="AR892" s="28"/>
      <c r="AS892" s="23"/>
      <c r="AT892" s="23"/>
      <c r="AU892" s="23"/>
      <c r="AV892" s="29"/>
    </row>
    <row r="893">
      <c r="AN893" s="6"/>
      <c r="AQ893" s="28"/>
      <c r="AR893" s="28"/>
      <c r="AS893" s="23"/>
      <c r="AT893" s="23"/>
      <c r="AU893" s="23"/>
      <c r="AV893" s="29"/>
    </row>
    <row r="894">
      <c r="AN894" s="6"/>
      <c r="AQ894" s="28"/>
      <c r="AR894" s="28"/>
      <c r="AS894" s="23"/>
      <c r="AT894" s="23"/>
      <c r="AU894" s="23"/>
      <c r="AV894" s="29"/>
    </row>
    <row r="895">
      <c r="AN895" s="6"/>
      <c r="AQ895" s="28"/>
      <c r="AR895" s="28"/>
      <c r="AS895" s="23"/>
      <c r="AT895" s="23"/>
      <c r="AU895" s="23"/>
      <c r="AV895" s="29"/>
    </row>
    <row r="896">
      <c r="AN896" s="6"/>
      <c r="AQ896" s="28"/>
      <c r="AR896" s="28"/>
      <c r="AS896" s="23"/>
      <c r="AT896" s="23"/>
      <c r="AU896" s="23"/>
      <c r="AV896" s="29"/>
    </row>
    <row r="897">
      <c r="AN897" s="6"/>
      <c r="AQ897" s="28"/>
      <c r="AR897" s="28"/>
      <c r="AS897" s="23"/>
      <c r="AT897" s="23"/>
      <c r="AU897" s="23"/>
      <c r="AV897" s="29"/>
    </row>
    <row r="898">
      <c r="AN898" s="6"/>
      <c r="AQ898" s="28"/>
      <c r="AR898" s="28"/>
      <c r="AS898" s="23"/>
      <c r="AT898" s="23"/>
      <c r="AU898" s="23"/>
      <c r="AV898" s="29"/>
    </row>
    <row r="899">
      <c r="AN899" s="6"/>
      <c r="AQ899" s="28"/>
      <c r="AR899" s="28"/>
      <c r="AS899" s="23"/>
      <c r="AT899" s="23"/>
      <c r="AU899" s="23"/>
      <c r="AV899" s="29"/>
    </row>
    <row r="900">
      <c r="AN900" s="6"/>
      <c r="AQ900" s="28"/>
      <c r="AR900" s="28"/>
      <c r="AS900" s="23"/>
      <c r="AT900" s="23"/>
      <c r="AU900" s="23"/>
      <c r="AV900" s="29"/>
    </row>
    <row r="901">
      <c r="AN901" s="6"/>
      <c r="AQ901" s="28"/>
      <c r="AR901" s="28"/>
      <c r="AS901" s="23"/>
      <c r="AT901" s="23"/>
      <c r="AU901" s="23"/>
      <c r="AV901" s="29"/>
    </row>
    <row r="902">
      <c r="AN902" s="6"/>
      <c r="AQ902" s="28"/>
      <c r="AR902" s="28"/>
      <c r="AS902" s="23"/>
      <c r="AT902" s="23"/>
      <c r="AU902" s="23"/>
      <c r="AV902" s="29"/>
    </row>
    <row r="903">
      <c r="AN903" s="6"/>
      <c r="AQ903" s="28"/>
      <c r="AR903" s="28"/>
      <c r="AS903" s="23"/>
      <c r="AT903" s="23"/>
      <c r="AU903" s="23"/>
      <c r="AV903" s="29"/>
    </row>
    <row r="904">
      <c r="AN904" s="6"/>
      <c r="AQ904" s="28"/>
      <c r="AR904" s="28"/>
      <c r="AS904" s="23"/>
      <c r="AT904" s="23"/>
      <c r="AU904" s="23"/>
      <c r="AV904" s="29"/>
    </row>
    <row r="905">
      <c r="AN905" s="6"/>
      <c r="AQ905" s="28"/>
      <c r="AR905" s="28"/>
      <c r="AS905" s="23"/>
      <c r="AT905" s="23"/>
      <c r="AU905" s="23"/>
      <c r="AV905" s="29"/>
    </row>
    <row r="906">
      <c r="AN906" s="6"/>
      <c r="AQ906" s="28"/>
      <c r="AR906" s="28"/>
      <c r="AS906" s="23"/>
      <c r="AT906" s="23"/>
      <c r="AU906" s="23"/>
      <c r="AV906" s="29"/>
    </row>
    <row r="907">
      <c r="AN907" s="6"/>
      <c r="AQ907" s="28"/>
      <c r="AR907" s="28"/>
      <c r="AS907" s="23"/>
      <c r="AT907" s="23"/>
      <c r="AU907" s="23"/>
      <c r="AV907" s="29"/>
    </row>
    <row r="908">
      <c r="AN908" s="6"/>
      <c r="AQ908" s="28"/>
      <c r="AR908" s="28"/>
      <c r="AS908" s="23"/>
      <c r="AT908" s="23"/>
      <c r="AU908" s="23"/>
      <c r="AV908" s="29"/>
    </row>
    <row r="909">
      <c r="AN909" s="6"/>
      <c r="AQ909" s="28"/>
      <c r="AR909" s="28"/>
      <c r="AS909" s="23"/>
      <c r="AT909" s="23"/>
      <c r="AU909" s="23"/>
      <c r="AV909" s="29"/>
    </row>
    <row r="910">
      <c r="AN910" s="6"/>
      <c r="AQ910" s="28"/>
      <c r="AR910" s="28"/>
      <c r="AS910" s="23"/>
      <c r="AT910" s="23"/>
      <c r="AU910" s="23"/>
      <c r="AV910" s="29"/>
    </row>
    <row r="911">
      <c r="AN911" s="6"/>
      <c r="AQ911" s="28"/>
      <c r="AR911" s="28"/>
      <c r="AS911" s="23"/>
      <c r="AT911" s="23"/>
      <c r="AU911" s="23"/>
      <c r="AV911" s="29"/>
    </row>
    <row r="912">
      <c r="AN912" s="6"/>
      <c r="AQ912" s="28"/>
      <c r="AR912" s="28"/>
      <c r="AS912" s="23"/>
      <c r="AT912" s="23"/>
      <c r="AU912" s="23"/>
      <c r="AV912" s="29"/>
    </row>
    <row r="913">
      <c r="AN913" s="6"/>
      <c r="AQ913" s="28"/>
      <c r="AR913" s="28"/>
      <c r="AS913" s="23"/>
      <c r="AT913" s="23"/>
      <c r="AU913" s="23"/>
      <c r="AV913" s="29"/>
    </row>
    <row r="914">
      <c r="AN914" s="6"/>
      <c r="AQ914" s="28"/>
      <c r="AR914" s="28"/>
      <c r="AS914" s="23"/>
      <c r="AT914" s="23"/>
      <c r="AU914" s="23"/>
      <c r="AV914" s="29"/>
    </row>
    <row r="915">
      <c r="AN915" s="6"/>
      <c r="AQ915" s="28"/>
      <c r="AR915" s="28"/>
      <c r="AS915" s="23"/>
      <c r="AT915" s="23"/>
      <c r="AU915" s="23"/>
      <c r="AV915" s="29"/>
    </row>
    <row r="916">
      <c r="AN916" s="6"/>
      <c r="AQ916" s="28"/>
      <c r="AR916" s="28"/>
      <c r="AS916" s="23"/>
      <c r="AT916" s="23"/>
      <c r="AU916" s="23"/>
      <c r="AV916" s="29"/>
    </row>
    <row r="917">
      <c r="AN917" s="6"/>
      <c r="AQ917" s="28"/>
      <c r="AR917" s="28"/>
      <c r="AS917" s="23"/>
      <c r="AT917" s="23"/>
      <c r="AU917" s="23"/>
      <c r="AV917" s="29"/>
    </row>
    <row r="918">
      <c r="AN918" s="6"/>
      <c r="AQ918" s="28"/>
      <c r="AR918" s="28"/>
      <c r="AS918" s="23"/>
      <c r="AT918" s="23"/>
      <c r="AU918" s="23"/>
      <c r="AV918" s="29"/>
    </row>
    <row r="919">
      <c r="AN919" s="6"/>
      <c r="AQ919" s="28"/>
      <c r="AR919" s="28"/>
      <c r="AS919" s="23"/>
      <c r="AT919" s="23"/>
      <c r="AU919" s="23"/>
      <c r="AV919" s="29"/>
    </row>
    <row r="920">
      <c r="AN920" s="6"/>
      <c r="AQ920" s="28"/>
      <c r="AR920" s="28"/>
      <c r="AS920" s="23"/>
      <c r="AT920" s="23"/>
      <c r="AU920" s="23"/>
      <c r="AV920" s="29"/>
    </row>
    <row r="921">
      <c r="AN921" s="6"/>
      <c r="AQ921" s="28"/>
      <c r="AR921" s="28"/>
      <c r="AS921" s="23"/>
      <c r="AT921" s="23"/>
      <c r="AU921" s="23"/>
      <c r="AV921" s="29"/>
    </row>
    <row r="922">
      <c r="AN922" s="6"/>
      <c r="AQ922" s="28"/>
      <c r="AR922" s="28"/>
      <c r="AS922" s="23"/>
      <c r="AT922" s="23"/>
      <c r="AU922" s="23"/>
      <c r="AV922" s="29"/>
    </row>
    <row r="923">
      <c r="AN923" s="6"/>
      <c r="AQ923" s="28"/>
      <c r="AR923" s="28"/>
      <c r="AS923" s="23"/>
      <c r="AT923" s="23"/>
      <c r="AU923" s="23"/>
      <c r="AV923" s="29"/>
    </row>
    <row r="924">
      <c r="AN924" s="6"/>
      <c r="AQ924" s="28"/>
      <c r="AR924" s="28"/>
      <c r="AS924" s="23"/>
      <c r="AT924" s="23"/>
      <c r="AU924" s="23"/>
      <c r="AV924" s="29"/>
    </row>
    <row r="925">
      <c r="AN925" s="6"/>
      <c r="AQ925" s="28"/>
      <c r="AR925" s="28"/>
      <c r="AS925" s="23"/>
      <c r="AT925" s="23"/>
      <c r="AU925" s="23"/>
      <c r="AV925" s="29"/>
    </row>
    <row r="926">
      <c r="AN926" s="6"/>
      <c r="AQ926" s="28"/>
      <c r="AR926" s="28"/>
      <c r="AS926" s="23"/>
      <c r="AT926" s="23"/>
      <c r="AU926" s="23"/>
      <c r="AV926" s="29"/>
    </row>
    <row r="927">
      <c r="AN927" s="6"/>
      <c r="AQ927" s="28"/>
      <c r="AR927" s="28"/>
      <c r="AS927" s="23"/>
      <c r="AT927" s="23"/>
      <c r="AU927" s="23"/>
      <c r="AV927" s="29"/>
    </row>
    <row r="928">
      <c r="AN928" s="6"/>
      <c r="AQ928" s="28"/>
      <c r="AR928" s="28"/>
      <c r="AS928" s="23"/>
      <c r="AT928" s="23"/>
      <c r="AU928" s="23"/>
      <c r="AV928" s="29"/>
    </row>
    <row r="929">
      <c r="AN929" s="6"/>
      <c r="AQ929" s="28"/>
      <c r="AR929" s="28"/>
      <c r="AS929" s="23"/>
      <c r="AT929" s="23"/>
      <c r="AU929" s="23"/>
      <c r="AV929" s="29"/>
    </row>
    <row r="930">
      <c r="AN930" s="6"/>
      <c r="AQ930" s="28"/>
      <c r="AR930" s="28"/>
      <c r="AS930" s="23"/>
      <c r="AT930" s="23"/>
      <c r="AU930" s="23"/>
      <c r="AV930" s="29"/>
    </row>
    <row r="931">
      <c r="AN931" s="6"/>
      <c r="AQ931" s="28"/>
      <c r="AR931" s="28"/>
      <c r="AS931" s="23"/>
      <c r="AT931" s="23"/>
      <c r="AU931" s="23"/>
      <c r="AV931" s="29"/>
    </row>
    <row r="932">
      <c r="AN932" s="6"/>
      <c r="AQ932" s="28"/>
      <c r="AR932" s="28"/>
      <c r="AS932" s="23"/>
      <c r="AT932" s="23"/>
      <c r="AU932" s="23"/>
      <c r="AV932" s="29"/>
    </row>
    <row r="933">
      <c r="AN933" s="6"/>
      <c r="AQ933" s="28"/>
      <c r="AR933" s="28"/>
      <c r="AS933" s="23"/>
      <c r="AT933" s="23"/>
      <c r="AU933" s="23"/>
      <c r="AV933" s="29"/>
    </row>
    <row r="934">
      <c r="AN934" s="6"/>
      <c r="AQ934" s="28"/>
      <c r="AR934" s="28"/>
      <c r="AS934" s="23"/>
      <c r="AT934" s="23"/>
      <c r="AU934" s="23"/>
      <c r="AV934" s="29"/>
    </row>
    <row r="935">
      <c r="AN935" s="6"/>
      <c r="AQ935" s="28"/>
      <c r="AR935" s="28"/>
      <c r="AS935" s="23"/>
      <c r="AT935" s="23"/>
      <c r="AU935" s="23"/>
      <c r="AV935" s="29"/>
    </row>
    <row r="936">
      <c r="AN936" s="6"/>
      <c r="AQ936" s="28"/>
      <c r="AR936" s="28"/>
      <c r="AS936" s="23"/>
      <c r="AT936" s="23"/>
      <c r="AU936" s="23"/>
      <c r="AV936" s="29"/>
    </row>
    <row r="937">
      <c r="AN937" s="6"/>
      <c r="AQ937" s="28"/>
      <c r="AR937" s="28"/>
      <c r="AS937" s="23"/>
      <c r="AT937" s="23"/>
      <c r="AU937" s="23"/>
      <c r="AV937" s="29"/>
    </row>
    <row r="938">
      <c r="AN938" s="6"/>
      <c r="AQ938" s="28"/>
      <c r="AR938" s="28"/>
      <c r="AS938" s="23"/>
      <c r="AT938" s="23"/>
      <c r="AU938" s="23"/>
      <c r="AV938" s="29"/>
    </row>
    <row r="939">
      <c r="AN939" s="6"/>
      <c r="AQ939" s="28"/>
      <c r="AR939" s="28"/>
      <c r="AS939" s="23"/>
      <c r="AT939" s="23"/>
      <c r="AU939" s="23"/>
      <c r="AV939" s="29"/>
    </row>
    <row r="940">
      <c r="AN940" s="6"/>
      <c r="AQ940" s="28"/>
      <c r="AR940" s="28"/>
      <c r="AS940" s="23"/>
      <c r="AT940" s="23"/>
      <c r="AU940" s="23"/>
      <c r="AV940" s="29"/>
    </row>
    <row r="941">
      <c r="AN941" s="6"/>
      <c r="AQ941" s="28"/>
      <c r="AR941" s="28"/>
      <c r="AS941" s="23"/>
      <c r="AT941" s="23"/>
      <c r="AU941" s="23"/>
      <c r="AV941" s="29"/>
    </row>
    <row r="942">
      <c r="AN942" s="6"/>
      <c r="AQ942" s="28"/>
      <c r="AR942" s="28"/>
      <c r="AS942" s="23"/>
      <c r="AT942" s="23"/>
      <c r="AU942" s="23"/>
      <c r="AV942" s="29"/>
    </row>
    <row r="943">
      <c r="AN943" s="6"/>
      <c r="AQ943" s="28"/>
      <c r="AR943" s="28"/>
      <c r="AS943" s="23"/>
      <c r="AT943" s="23"/>
      <c r="AU943" s="23"/>
      <c r="AV943" s="29"/>
    </row>
    <row r="944">
      <c r="AN944" s="6"/>
      <c r="AQ944" s="28"/>
      <c r="AR944" s="28"/>
      <c r="AS944" s="23"/>
      <c r="AT944" s="23"/>
      <c r="AU944" s="23"/>
      <c r="AV944" s="29"/>
    </row>
    <row r="945">
      <c r="AN945" s="6"/>
      <c r="AQ945" s="28"/>
      <c r="AR945" s="28"/>
      <c r="AS945" s="23"/>
      <c r="AT945" s="23"/>
      <c r="AU945" s="23"/>
      <c r="AV945" s="29"/>
    </row>
    <row r="946">
      <c r="AN946" s="6"/>
      <c r="AQ946" s="28"/>
      <c r="AR946" s="28"/>
      <c r="AS946" s="23"/>
      <c r="AT946" s="23"/>
      <c r="AU946" s="23"/>
      <c r="AV946" s="29"/>
    </row>
    <row r="947">
      <c r="AN947" s="6"/>
      <c r="AQ947" s="28"/>
      <c r="AR947" s="28"/>
      <c r="AS947" s="23"/>
      <c r="AT947" s="23"/>
      <c r="AU947" s="23"/>
      <c r="AV947" s="29"/>
    </row>
    <row r="948">
      <c r="AN948" s="6"/>
      <c r="AQ948" s="28"/>
      <c r="AR948" s="28"/>
      <c r="AS948" s="23"/>
      <c r="AT948" s="23"/>
      <c r="AU948" s="23"/>
      <c r="AV948" s="29"/>
    </row>
    <row r="949">
      <c r="AN949" s="6"/>
      <c r="AQ949" s="28"/>
      <c r="AR949" s="28"/>
      <c r="AS949" s="23"/>
      <c r="AT949" s="23"/>
      <c r="AU949" s="23"/>
      <c r="AV949" s="29"/>
    </row>
    <row r="950">
      <c r="AN950" s="6"/>
      <c r="AQ950" s="28"/>
      <c r="AR950" s="28"/>
      <c r="AS950" s="23"/>
      <c r="AT950" s="23"/>
      <c r="AU950" s="23"/>
      <c r="AV950" s="29"/>
    </row>
    <row r="951">
      <c r="AN951" s="6"/>
      <c r="AQ951" s="28"/>
      <c r="AR951" s="28"/>
      <c r="AS951" s="23"/>
      <c r="AT951" s="23"/>
      <c r="AU951" s="23"/>
      <c r="AV951" s="29"/>
    </row>
    <row r="952">
      <c r="AN952" s="6"/>
      <c r="AQ952" s="28"/>
      <c r="AR952" s="28"/>
      <c r="AS952" s="23"/>
      <c r="AT952" s="23"/>
      <c r="AU952" s="23"/>
      <c r="AV952" s="29"/>
    </row>
    <row r="953">
      <c r="AN953" s="6"/>
      <c r="AQ953" s="28"/>
      <c r="AR953" s="28"/>
      <c r="AS953" s="23"/>
      <c r="AT953" s="23"/>
      <c r="AU953" s="23"/>
      <c r="AV953" s="29"/>
    </row>
    <row r="954">
      <c r="AN954" s="6"/>
      <c r="AQ954" s="28"/>
      <c r="AR954" s="28"/>
      <c r="AS954" s="23"/>
      <c r="AT954" s="23"/>
      <c r="AU954" s="23"/>
      <c r="AV954" s="29"/>
    </row>
    <row r="955">
      <c r="AN955" s="6"/>
      <c r="AQ955" s="28"/>
      <c r="AR955" s="28"/>
      <c r="AS955" s="23"/>
      <c r="AT955" s="23"/>
      <c r="AU955" s="23"/>
      <c r="AV955" s="29"/>
    </row>
    <row r="956">
      <c r="AN956" s="6"/>
      <c r="AQ956" s="28"/>
      <c r="AR956" s="28"/>
      <c r="AS956" s="23"/>
      <c r="AT956" s="23"/>
      <c r="AU956" s="23"/>
      <c r="AV956" s="29"/>
    </row>
    <row r="957">
      <c r="AN957" s="6"/>
      <c r="AQ957" s="28"/>
      <c r="AR957" s="28"/>
      <c r="AS957" s="23"/>
      <c r="AT957" s="23"/>
      <c r="AU957" s="23"/>
      <c r="AV957" s="29"/>
    </row>
    <row r="958">
      <c r="AN958" s="6"/>
      <c r="AQ958" s="28"/>
      <c r="AR958" s="28"/>
      <c r="AS958" s="23"/>
      <c r="AT958" s="23"/>
      <c r="AU958" s="23"/>
      <c r="AV958" s="29"/>
    </row>
    <row r="959">
      <c r="AN959" s="6"/>
      <c r="AQ959" s="28"/>
      <c r="AR959" s="28"/>
      <c r="AS959" s="23"/>
      <c r="AT959" s="23"/>
      <c r="AU959" s="23"/>
      <c r="AV959" s="29"/>
    </row>
    <row r="960">
      <c r="AN960" s="6"/>
      <c r="AQ960" s="28"/>
      <c r="AR960" s="28"/>
      <c r="AS960" s="23"/>
      <c r="AT960" s="23"/>
      <c r="AU960" s="23"/>
      <c r="AV960" s="29"/>
    </row>
    <row r="961">
      <c r="AN961" s="6"/>
      <c r="AQ961" s="28"/>
      <c r="AR961" s="28"/>
      <c r="AS961" s="23"/>
      <c r="AT961" s="23"/>
      <c r="AU961" s="23"/>
      <c r="AV961" s="29"/>
    </row>
    <row r="962">
      <c r="AN962" s="6"/>
      <c r="AQ962" s="28"/>
      <c r="AR962" s="28"/>
      <c r="AS962" s="23"/>
      <c r="AT962" s="23"/>
      <c r="AU962" s="23"/>
      <c r="AV962" s="29"/>
    </row>
    <row r="963">
      <c r="AN963" s="6"/>
      <c r="AQ963" s="28"/>
      <c r="AR963" s="28"/>
      <c r="AS963" s="23"/>
      <c r="AT963" s="23"/>
      <c r="AU963" s="23"/>
      <c r="AV963" s="29"/>
    </row>
    <row r="964">
      <c r="AN964" s="6"/>
      <c r="AQ964" s="28"/>
      <c r="AR964" s="28"/>
      <c r="AS964" s="23"/>
      <c r="AT964" s="23"/>
      <c r="AU964" s="23"/>
      <c r="AV964" s="29"/>
    </row>
    <row r="965">
      <c r="AN965" s="6"/>
      <c r="AQ965" s="28"/>
      <c r="AR965" s="28"/>
      <c r="AS965" s="23"/>
      <c r="AT965" s="23"/>
      <c r="AU965" s="23"/>
      <c r="AV965" s="29"/>
    </row>
    <row r="966">
      <c r="AN966" s="6"/>
      <c r="AQ966" s="28"/>
      <c r="AR966" s="28"/>
      <c r="AS966" s="23"/>
      <c r="AT966" s="23"/>
      <c r="AU966" s="23"/>
      <c r="AV966" s="29"/>
    </row>
    <row r="967">
      <c r="AN967" s="6"/>
      <c r="AQ967" s="28"/>
      <c r="AR967" s="28"/>
      <c r="AS967" s="23"/>
      <c r="AT967" s="23"/>
      <c r="AU967" s="23"/>
      <c r="AV967" s="29"/>
    </row>
    <row r="968">
      <c r="AN968" s="6"/>
      <c r="AQ968" s="28"/>
      <c r="AR968" s="28"/>
      <c r="AS968" s="23"/>
      <c r="AT968" s="23"/>
      <c r="AU968" s="23"/>
      <c r="AV968" s="29"/>
    </row>
    <row r="969">
      <c r="AN969" s="6"/>
      <c r="AQ969" s="28"/>
      <c r="AR969" s="28"/>
      <c r="AS969" s="23"/>
      <c r="AT969" s="23"/>
      <c r="AU969" s="23"/>
      <c r="AV969" s="29"/>
    </row>
    <row r="970">
      <c r="AN970" s="6"/>
      <c r="AQ970" s="28"/>
      <c r="AR970" s="28"/>
      <c r="AS970" s="23"/>
      <c r="AT970" s="23"/>
      <c r="AU970" s="23"/>
      <c r="AV970" s="29"/>
    </row>
    <row r="971">
      <c r="AN971" s="6"/>
      <c r="AQ971" s="28"/>
      <c r="AR971" s="28"/>
      <c r="AS971" s="23"/>
      <c r="AT971" s="23"/>
      <c r="AU971" s="23"/>
      <c r="AV971" s="29"/>
    </row>
    <row r="972">
      <c r="AN972" s="6"/>
      <c r="AQ972" s="28"/>
      <c r="AR972" s="28"/>
      <c r="AS972" s="23"/>
      <c r="AT972" s="23"/>
      <c r="AU972" s="23"/>
      <c r="AV972" s="29"/>
    </row>
    <row r="973">
      <c r="AN973" s="6"/>
      <c r="AQ973" s="28"/>
      <c r="AR973" s="28"/>
      <c r="AS973" s="23"/>
      <c r="AT973" s="23"/>
      <c r="AU973" s="23"/>
      <c r="AV973" s="29"/>
    </row>
    <row r="974">
      <c r="AN974" s="6"/>
      <c r="AQ974" s="28"/>
      <c r="AR974" s="28"/>
      <c r="AS974" s="23"/>
      <c r="AT974" s="23"/>
      <c r="AU974" s="23"/>
      <c r="AV974" s="29"/>
    </row>
    <row r="975">
      <c r="AN975" s="6"/>
      <c r="AQ975" s="28"/>
      <c r="AR975" s="28"/>
      <c r="AS975" s="23"/>
      <c r="AT975" s="23"/>
      <c r="AU975" s="23"/>
      <c r="AV975" s="29"/>
    </row>
    <row r="976">
      <c r="AN976" s="6"/>
      <c r="AQ976" s="28"/>
      <c r="AR976" s="28"/>
      <c r="AS976" s="23"/>
      <c r="AT976" s="23"/>
      <c r="AU976" s="23"/>
      <c r="AV976" s="29"/>
    </row>
    <row r="977">
      <c r="AN977" s="6"/>
      <c r="AQ977" s="28"/>
      <c r="AR977" s="28"/>
      <c r="AS977" s="23"/>
      <c r="AT977" s="23"/>
      <c r="AU977" s="23"/>
      <c r="AV977" s="29"/>
    </row>
    <row r="978">
      <c r="AN978" s="6"/>
      <c r="AQ978" s="28"/>
      <c r="AR978" s="28"/>
      <c r="AS978" s="23"/>
      <c r="AT978" s="23"/>
      <c r="AU978" s="23"/>
      <c r="AV978" s="29"/>
    </row>
    <row r="979">
      <c r="AN979" s="6"/>
      <c r="AQ979" s="28"/>
      <c r="AR979" s="28"/>
      <c r="AS979" s="23"/>
      <c r="AT979" s="23"/>
      <c r="AU979" s="23"/>
      <c r="AV979" s="29"/>
    </row>
    <row r="980">
      <c r="AN980" s="6"/>
      <c r="AQ980" s="28"/>
      <c r="AR980" s="28"/>
      <c r="AS980" s="23"/>
      <c r="AT980" s="23"/>
      <c r="AU980" s="23"/>
      <c r="AV980" s="29"/>
    </row>
    <row r="981">
      <c r="AN981" s="6"/>
      <c r="AQ981" s="28"/>
      <c r="AR981" s="28"/>
      <c r="AS981" s="23"/>
      <c r="AT981" s="23"/>
      <c r="AU981" s="23"/>
      <c r="AV981" s="29"/>
    </row>
    <row r="982">
      <c r="AN982" s="6"/>
      <c r="AQ982" s="28"/>
      <c r="AR982" s="28"/>
      <c r="AS982" s="23"/>
      <c r="AT982" s="23"/>
      <c r="AU982" s="23"/>
      <c r="AV982" s="29"/>
    </row>
    <row r="983">
      <c r="AN983" s="6"/>
      <c r="AQ983" s="28"/>
      <c r="AR983" s="28"/>
      <c r="AS983" s="23"/>
      <c r="AT983" s="23"/>
      <c r="AU983" s="23"/>
      <c r="AV983" s="29"/>
    </row>
    <row r="984">
      <c r="AN984" s="6"/>
      <c r="AQ984" s="28"/>
      <c r="AR984" s="28"/>
      <c r="AS984" s="23"/>
      <c r="AT984" s="23"/>
      <c r="AU984" s="23"/>
      <c r="AV984" s="29"/>
    </row>
    <row r="985">
      <c r="AN985" s="6"/>
      <c r="AQ985" s="28"/>
      <c r="AR985" s="28"/>
      <c r="AS985" s="23"/>
      <c r="AT985" s="23"/>
      <c r="AU985" s="23"/>
      <c r="AV985" s="29"/>
    </row>
    <row r="986">
      <c r="AN986" s="6"/>
      <c r="AQ986" s="28"/>
      <c r="AR986" s="28"/>
      <c r="AS986" s="23"/>
      <c r="AT986" s="23"/>
      <c r="AU986" s="23"/>
      <c r="AV986" s="29"/>
    </row>
    <row r="987">
      <c r="AN987" s="6"/>
      <c r="AQ987" s="28"/>
      <c r="AR987" s="28"/>
      <c r="AS987" s="23"/>
      <c r="AT987" s="23"/>
      <c r="AU987" s="23"/>
      <c r="AV987" s="29"/>
    </row>
    <row r="988">
      <c r="AN988" s="6"/>
      <c r="AQ988" s="28"/>
      <c r="AR988" s="28"/>
      <c r="AS988" s="23"/>
      <c r="AT988" s="23"/>
      <c r="AU988" s="23"/>
      <c r="AV988" s="29"/>
    </row>
    <row r="989">
      <c r="AN989" s="6"/>
      <c r="AQ989" s="28"/>
      <c r="AR989" s="28"/>
      <c r="AS989" s="23"/>
      <c r="AT989" s="23"/>
      <c r="AU989" s="23"/>
      <c r="AV989" s="29"/>
    </row>
    <row r="990">
      <c r="AN990" s="6"/>
      <c r="AQ990" s="28"/>
      <c r="AR990" s="28"/>
      <c r="AS990" s="23"/>
      <c r="AT990" s="23"/>
      <c r="AU990" s="23"/>
      <c r="AV990" s="29"/>
    </row>
    <row r="991">
      <c r="AN991" s="6"/>
      <c r="AQ991" s="28"/>
      <c r="AR991" s="28"/>
      <c r="AS991" s="23"/>
      <c r="AT991" s="23"/>
      <c r="AU991" s="23"/>
      <c r="AV991" s="29"/>
    </row>
    <row r="992">
      <c r="AN992" s="6"/>
      <c r="AQ992" s="28"/>
      <c r="AR992" s="28"/>
      <c r="AS992" s="23"/>
      <c r="AT992" s="23"/>
      <c r="AU992" s="23"/>
      <c r="AV992" s="29"/>
    </row>
    <row r="993">
      <c r="AN993" s="6"/>
      <c r="AQ993" s="28"/>
      <c r="AR993" s="28"/>
      <c r="AS993" s="23"/>
      <c r="AT993" s="23"/>
      <c r="AU993" s="23"/>
      <c r="AV993" s="29"/>
    </row>
    <row r="994">
      <c r="AN994" s="6"/>
      <c r="AQ994" s="28"/>
      <c r="AR994" s="28"/>
      <c r="AS994" s="23"/>
      <c r="AT994" s="23"/>
      <c r="AU994" s="23"/>
      <c r="AV994" s="29"/>
    </row>
    <row r="995">
      <c r="AN995" s="6"/>
      <c r="AQ995" s="28"/>
      <c r="AR995" s="28"/>
      <c r="AS995" s="23"/>
      <c r="AT995" s="23"/>
      <c r="AU995" s="23"/>
      <c r="AV995" s="29"/>
    </row>
    <row r="996">
      <c r="AN996" s="6"/>
      <c r="AQ996" s="28"/>
      <c r="AR996" s="28"/>
      <c r="AS996" s="23"/>
      <c r="AT996" s="23"/>
      <c r="AU996" s="23"/>
      <c r="AV996" s="29"/>
    </row>
    <row r="997">
      <c r="AN997" s="6"/>
      <c r="AQ997" s="28"/>
      <c r="AR997" s="28"/>
      <c r="AS997" s="23"/>
      <c r="AT997" s="23"/>
      <c r="AU997" s="23"/>
      <c r="AV997" s="29"/>
    </row>
    <row r="998">
      <c r="AN998" s="6"/>
      <c r="AQ998" s="28"/>
      <c r="AR998" s="28"/>
      <c r="AS998" s="23"/>
      <c r="AT998" s="23"/>
      <c r="AU998" s="23"/>
      <c r="AV998" s="29"/>
    </row>
    <row r="999">
      <c r="AN999" s="6"/>
      <c r="AQ999" s="28"/>
      <c r="AR999" s="28"/>
      <c r="AS999" s="23"/>
      <c r="AT999" s="23"/>
      <c r="AU999" s="23"/>
      <c r="AV999" s="29"/>
    </row>
    <row r="1000">
      <c r="AN1000" s="6"/>
      <c r="AQ1000" s="28"/>
      <c r="AR1000" s="28"/>
      <c r="AS1000" s="23"/>
      <c r="AT1000" s="23"/>
      <c r="AU1000" s="23"/>
      <c r="AV1000" s="29"/>
    </row>
    <row r="1001">
      <c r="AN1001" s="6"/>
      <c r="AQ1001" s="28"/>
      <c r="AR1001" s="28"/>
      <c r="AS1001" s="23"/>
      <c r="AT1001" s="23"/>
      <c r="AU1001" s="23"/>
      <c r="AV1001" s="29"/>
    </row>
    <row r="1002">
      <c r="AN1002" s="6"/>
      <c r="AQ1002" s="28"/>
      <c r="AR1002" s="28"/>
      <c r="AS1002" s="23"/>
      <c r="AT1002" s="23"/>
      <c r="AU1002" s="23"/>
      <c r="AV1002" s="29"/>
    </row>
    <row r="1003">
      <c r="AN1003" s="6"/>
      <c r="AQ1003" s="28"/>
      <c r="AR1003" s="28"/>
      <c r="AS1003" s="23"/>
      <c r="AT1003" s="23"/>
      <c r="AU1003" s="23"/>
      <c r="AV1003" s="29"/>
    </row>
    <row r="1004">
      <c r="AN1004" s="6"/>
      <c r="AQ1004" s="28"/>
      <c r="AR1004" s="28"/>
      <c r="AS1004" s="23"/>
      <c r="AT1004" s="23"/>
      <c r="AU1004" s="23"/>
      <c r="AV1004" s="29"/>
    </row>
    <row r="1005">
      <c r="AN1005" s="6"/>
      <c r="AQ1005" s="28"/>
      <c r="AR1005" s="28"/>
      <c r="AS1005" s="23"/>
      <c r="AT1005" s="23"/>
      <c r="AU1005" s="23"/>
      <c r="AV1005" s="29"/>
    </row>
    <row r="1006">
      <c r="AN1006" s="6"/>
      <c r="AQ1006" s="28"/>
      <c r="AR1006" s="28"/>
      <c r="AS1006" s="23"/>
      <c r="AT1006" s="23"/>
      <c r="AU1006" s="23"/>
      <c r="AV1006" s="29"/>
    </row>
    <row r="1007">
      <c r="AN1007" s="6"/>
      <c r="AQ1007" s="28"/>
      <c r="AR1007" s="28"/>
      <c r="AS1007" s="23"/>
      <c r="AT1007" s="23"/>
      <c r="AU1007" s="23"/>
      <c r="AV1007" s="29"/>
    </row>
    <row r="1008">
      <c r="AN1008" s="6"/>
      <c r="AQ1008" s="28"/>
      <c r="AR1008" s="28"/>
      <c r="AS1008" s="23"/>
      <c r="AT1008" s="23"/>
      <c r="AU1008" s="23"/>
      <c r="AV1008" s="29"/>
    </row>
    <row r="1009">
      <c r="AN1009" s="6"/>
      <c r="AQ1009" s="28"/>
      <c r="AR1009" s="28"/>
      <c r="AS1009" s="23"/>
      <c r="AT1009" s="23"/>
      <c r="AU1009" s="23"/>
      <c r="AV1009" s="29"/>
    </row>
    <row r="1010">
      <c r="AN1010" s="6"/>
      <c r="AQ1010" s="28"/>
      <c r="AR1010" s="28"/>
      <c r="AS1010" s="23"/>
      <c r="AT1010" s="23"/>
      <c r="AU1010" s="23"/>
      <c r="AV1010" s="29"/>
    </row>
    <row r="1011">
      <c r="AN1011" s="6"/>
      <c r="AQ1011" s="28"/>
      <c r="AR1011" s="28"/>
      <c r="AS1011" s="23"/>
      <c r="AT1011" s="23"/>
      <c r="AU1011" s="23"/>
      <c r="AV1011" s="29"/>
    </row>
    <row r="1012">
      <c r="AN1012" s="6"/>
      <c r="AQ1012" s="28"/>
      <c r="AR1012" s="28"/>
      <c r="AS1012" s="23"/>
      <c r="AT1012" s="23"/>
      <c r="AU1012" s="23"/>
      <c r="AV1012" s="29"/>
    </row>
    <row r="1013">
      <c r="AN1013" s="6"/>
      <c r="AQ1013" s="28"/>
      <c r="AR1013" s="28"/>
      <c r="AS1013" s="23"/>
      <c r="AT1013" s="23"/>
      <c r="AU1013" s="23"/>
      <c r="AV1013" s="29"/>
    </row>
    <row r="1014">
      <c r="AN1014" s="6"/>
      <c r="AQ1014" s="28"/>
      <c r="AR1014" s="28"/>
      <c r="AS1014" s="23"/>
      <c r="AT1014" s="23"/>
      <c r="AU1014" s="23"/>
      <c r="AV1014" s="29"/>
    </row>
    <row r="1015">
      <c r="AN1015" s="6"/>
      <c r="AQ1015" s="28"/>
      <c r="AR1015" s="28"/>
      <c r="AS1015" s="23"/>
      <c r="AT1015" s="23"/>
      <c r="AU1015" s="23"/>
      <c r="AV1015" s="29"/>
    </row>
    <row r="1016">
      <c r="AN1016" s="6"/>
      <c r="AQ1016" s="28"/>
      <c r="AR1016" s="28"/>
      <c r="AS1016" s="23"/>
      <c r="AT1016" s="23"/>
      <c r="AU1016" s="23"/>
      <c r="AV1016" s="29"/>
    </row>
    <row r="1017">
      <c r="AN1017" s="6"/>
      <c r="AQ1017" s="28"/>
      <c r="AR1017" s="28"/>
      <c r="AS1017" s="23"/>
      <c r="AT1017" s="23"/>
      <c r="AU1017" s="23"/>
      <c r="AV1017" s="29"/>
    </row>
    <row r="1018">
      <c r="AN1018" s="6"/>
      <c r="AQ1018" s="28"/>
      <c r="AR1018" s="28"/>
      <c r="AS1018" s="23"/>
      <c r="AT1018" s="23"/>
      <c r="AU1018" s="23"/>
      <c r="AV1018" s="29"/>
    </row>
    <row r="1019">
      <c r="AN1019" s="6"/>
      <c r="AQ1019" s="28"/>
      <c r="AR1019" s="28"/>
      <c r="AS1019" s="23"/>
      <c r="AT1019" s="23"/>
      <c r="AU1019" s="23"/>
      <c r="AV1019" s="29"/>
    </row>
    <row r="1020">
      <c r="AN1020" s="6"/>
      <c r="AQ1020" s="28"/>
      <c r="AR1020" s="28"/>
      <c r="AS1020" s="23"/>
      <c r="AT1020" s="23"/>
      <c r="AU1020" s="23"/>
      <c r="AV1020" s="29"/>
    </row>
    <row r="1021">
      <c r="AN1021" s="6"/>
      <c r="AQ1021" s="28"/>
      <c r="AR1021" s="28"/>
      <c r="AS1021" s="23"/>
      <c r="AT1021" s="23"/>
      <c r="AU1021" s="23"/>
      <c r="AV1021" s="29"/>
    </row>
    <row r="1022">
      <c r="AN1022" s="6"/>
      <c r="AQ1022" s="28"/>
      <c r="AR1022" s="28"/>
      <c r="AS1022" s="23"/>
      <c r="AT1022" s="23"/>
      <c r="AU1022" s="23"/>
      <c r="AV1022" s="29"/>
    </row>
    <row r="1023">
      <c r="AN1023" s="6"/>
      <c r="AQ1023" s="28"/>
      <c r="AR1023" s="28"/>
      <c r="AS1023" s="23"/>
      <c r="AT1023" s="23"/>
      <c r="AU1023" s="23"/>
      <c r="AV1023" s="29"/>
    </row>
    <row r="1024">
      <c r="AN1024" s="6"/>
      <c r="AQ1024" s="28"/>
      <c r="AR1024" s="28"/>
      <c r="AS1024" s="23"/>
      <c r="AT1024" s="23"/>
      <c r="AU1024" s="23"/>
      <c r="AV1024" s="29"/>
    </row>
    <row r="1025">
      <c r="AN1025" s="6"/>
      <c r="AQ1025" s="28"/>
      <c r="AR1025" s="28"/>
      <c r="AS1025" s="23"/>
      <c r="AT1025" s="23"/>
      <c r="AU1025" s="23"/>
      <c r="AV1025" s="29"/>
    </row>
    <row r="1026">
      <c r="AN1026" s="6"/>
      <c r="AQ1026" s="28"/>
      <c r="AR1026" s="28"/>
      <c r="AS1026" s="23"/>
      <c r="AT1026" s="23"/>
      <c r="AU1026" s="23"/>
      <c r="AV1026" s="29"/>
    </row>
    <row r="1027">
      <c r="AN1027" s="6"/>
      <c r="AQ1027" s="28"/>
      <c r="AR1027" s="28"/>
      <c r="AS1027" s="23"/>
      <c r="AT1027" s="23"/>
      <c r="AU1027" s="23"/>
      <c r="AV1027" s="29"/>
    </row>
    <row r="1028">
      <c r="AN1028" s="6"/>
      <c r="AQ1028" s="28"/>
      <c r="AR1028" s="28"/>
      <c r="AS1028" s="23"/>
      <c r="AT1028" s="23"/>
      <c r="AU1028" s="23"/>
      <c r="AV1028" s="29"/>
    </row>
    <row r="1029">
      <c r="AN1029" s="6"/>
      <c r="AQ1029" s="28"/>
      <c r="AR1029" s="28"/>
      <c r="AS1029" s="23"/>
      <c r="AT1029" s="23"/>
      <c r="AU1029" s="23"/>
      <c r="AV1029" s="29"/>
    </row>
    <row r="1030">
      <c r="AN1030" s="6"/>
      <c r="AQ1030" s="28"/>
      <c r="AR1030" s="28"/>
      <c r="AS1030" s="23"/>
      <c r="AT1030" s="23"/>
      <c r="AU1030" s="23"/>
      <c r="AV1030" s="29"/>
    </row>
    <row r="1031">
      <c r="AN1031" s="6"/>
      <c r="AQ1031" s="28"/>
      <c r="AR1031" s="28"/>
      <c r="AS1031" s="23"/>
      <c r="AT1031" s="23"/>
      <c r="AU1031" s="23"/>
      <c r="AV1031" s="29"/>
    </row>
    <row r="1032">
      <c r="AN1032" s="6"/>
      <c r="AQ1032" s="28"/>
      <c r="AR1032" s="28"/>
      <c r="AS1032" s="23"/>
      <c r="AT1032" s="23"/>
      <c r="AU1032" s="23"/>
      <c r="AV1032" s="29"/>
    </row>
    <row r="1033">
      <c r="AN1033" s="6"/>
      <c r="AQ1033" s="28"/>
      <c r="AR1033" s="28"/>
      <c r="AS1033" s="23"/>
      <c r="AT1033" s="23"/>
      <c r="AU1033" s="23"/>
      <c r="AV1033" s="29"/>
    </row>
    <row r="1034">
      <c r="AN1034" s="6"/>
      <c r="AQ1034" s="28"/>
      <c r="AR1034" s="28"/>
      <c r="AS1034" s="23"/>
      <c r="AT1034" s="23"/>
      <c r="AU1034" s="23"/>
      <c r="AV1034" s="29"/>
    </row>
    <row r="1035">
      <c r="AN1035" s="6"/>
      <c r="AQ1035" s="28"/>
      <c r="AR1035" s="28"/>
      <c r="AS1035" s="23"/>
      <c r="AT1035" s="23"/>
      <c r="AU1035" s="23"/>
      <c r="AV1035" s="29"/>
    </row>
    <row r="1036">
      <c r="AN1036" s="6"/>
      <c r="AQ1036" s="28"/>
      <c r="AR1036" s="28"/>
      <c r="AS1036" s="23"/>
      <c r="AT1036" s="23"/>
      <c r="AU1036" s="23"/>
      <c r="AV1036" s="29"/>
    </row>
    <row r="1037">
      <c r="AN1037" s="6"/>
      <c r="AQ1037" s="28"/>
      <c r="AR1037" s="28"/>
      <c r="AS1037" s="23"/>
      <c r="AT1037" s="23"/>
      <c r="AU1037" s="23"/>
      <c r="AV1037" s="29"/>
    </row>
    <row r="1038">
      <c r="AN1038" s="6"/>
      <c r="AQ1038" s="28"/>
      <c r="AR1038" s="28"/>
      <c r="AS1038" s="23"/>
      <c r="AT1038" s="23"/>
      <c r="AU1038" s="23"/>
      <c r="AV1038" s="29"/>
    </row>
    <row r="1039">
      <c r="AN1039" s="6"/>
      <c r="AQ1039" s="28"/>
      <c r="AR1039" s="28"/>
      <c r="AS1039" s="23"/>
      <c r="AT1039" s="23"/>
      <c r="AU1039" s="23"/>
      <c r="AV1039" s="29"/>
    </row>
    <row r="1040">
      <c r="AN1040" s="6"/>
      <c r="AQ1040" s="28"/>
      <c r="AR1040" s="28"/>
      <c r="AS1040" s="23"/>
      <c r="AT1040" s="23"/>
      <c r="AU1040" s="23"/>
      <c r="AV1040" s="29"/>
    </row>
    <row r="1041">
      <c r="AN1041" s="6"/>
      <c r="AQ1041" s="28"/>
      <c r="AR1041" s="28"/>
      <c r="AS1041" s="23"/>
      <c r="AT1041" s="23"/>
      <c r="AU1041" s="23"/>
      <c r="AV1041" s="29"/>
    </row>
    <row r="1042">
      <c r="AN1042" s="6"/>
      <c r="AQ1042" s="28"/>
      <c r="AR1042" s="28"/>
      <c r="AS1042" s="23"/>
      <c r="AT1042" s="23"/>
      <c r="AU1042" s="23"/>
      <c r="AV1042" s="29"/>
    </row>
    <row r="1043">
      <c r="AN1043" s="6"/>
      <c r="AQ1043" s="28"/>
      <c r="AR1043" s="28"/>
      <c r="AS1043" s="23"/>
      <c r="AT1043" s="23"/>
      <c r="AU1043" s="23"/>
      <c r="AV1043" s="29"/>
    </row>
    <row r="1044">
      <c r="AN1044" s="6"/>
      <c r="AQ1044" s="28"/>
      <c r="AR1044" s="28"/>
      <c r="AS1044" s="23"/>
      <c r="AT1044" s="23"/>
      <c r="AU1044" s="23"/>
      <c r="AV1044" s="29"/>
    </row>
    <row r="1045">
      <c r="AN1045" s="6"/>
      <c r="AQ1045" s="28"/>
      <c r="AR1045" s="28"/>
      <c r="AS1045" s="23"/>
      <c r="AT1045" s="23"/>
      <c r="AU1045" s="23"/>
      <c r="AV1045" s="29"/>
    </row>
    <row r="1046">
      <c r="AN1046" s="6"/>
      <c r="AQ1046" s="28"/>
      <c r="AR1046" s="28"/>
      <c r="AS1046" s="23"/>
      <c r="AT1046" s="23"/>
      <c r="AU1046" s="23"/>
      <c r="AV1046" s="29"/>
    </row>
    <row r="1047">
      <c r="AN1047" s="6"/>
      <c r="AQ1047" s="28"/>
      <c r="AR1047" s="28"/>
      <c r="AS1047" s="23"/>
      <c r="AT1047" s="23"/>
      <c r="AU1047" s="23"/>
      <c r="AV1047" s="29"/>
    </row>
    <row r="1048">
      <c r="AN1048" s="6"/>
      <c r="AQ1048" s="28"/>
      <c r="AR1048" s="28"/>
      <c r="AS1048" s="23"/>
      <c r="AT1048" s="23"/>
      <c r="AU1048" s="23"/>
      <c r="AV1048" s="29"/>
    </row>
    <row r="1049">
      <c r="AN1049" s="6"/>
      <c r="AQ1049" s="28"/>
      <c r="AR1049" s="28"/>
      <c r="AS1049" s="23"/>
      <c r="AT1049" s="23"/>
      <c r="AU1049" s="23"/>
      <c r="AV1049" s="29"/>
    </row>
    <row r="1050">
      <c r="AN1050" s="6"/>
      <c r="AQ1050" s="28"/>
      <c r="AR1050" s="28"/>
      <c r="AS1050" s="23"/>
      <c r="AT1050" s="23"/>
      <c r="AU1050" s="23"/>
      <c r="AV1050" s="29"/>
    </row>
    <row r="1051">
      <c r="AN1051" s="6"/>
      <c r="AQ1051" s="28"/>
      <c r="AR1051" s="28"/>
      <c r="AS1051" s="23"/>
      <c r="AT1051" s="23"/>
      <c r="AU1051" s="23"/>
      <c r="AV1051" s="29"/>
    </row>
    <row r="1052">
      <c r="AN1052" s="6"/>
      <c r="AQ1052" s="28"/>
      <c r="AR1052" s="28"/>
      <c r="AS1052" s="23"/>
      <c r="AT1052" s="23"/>
      <c r="AU1052" s="23"/>
      <c r="AV1052" s="29"/>
    </row>
    <row r="1053">
      <c r="AN1053" s="6"/>
      <c r="AQ1053" s="28"/>
      <c r="AR1053" s="28"/>
      <c r="AS1053" s="23"/>
      <c r="AT1053" s="23"/>
      <c r="AU1053" s="23"/>
      <c r="AV1053" s="29"/>
    </row>
    <row r="1054">
      <c r="AN1054" s="6"/>
      <c r="AQ1054" s="28"/>
      <c r="AR1054" s="28"/>
      <c r="AS1054" s="23"/>
      <c r="AT1054" s="23"/>
      <c r="AU1054" s="23"/>
      <c r="AV1054" s="29"/>
    </row>
    <row r="1055">
      <c r="AN1055" s="6"/>
      <c r="AQ1055" s="28"/>
      <c r="AR1055" s="28"/>
      <c r="AS1055" s="23"/>
      <c r="AT1055" s="23"/>
      <c r="AU1055" s="23"/>
      <c r="AV1055" s="29"/>
    </row>
    <row r="1056">
      <c r="AN1056" s="6"/>
      <c r="AQ1056" s="28"/>
      <c r="AR1056" s="28"/>
      <c r="AS1056" s="23"/>
      <c r="AT1056" s="23"/>
      <c r="AU1056" s="23"/>
      <c r="AV1056" s="29"/>
    </row>
    <row r="1057">
      <c r="AN1057" s="6"/>
      <c r="AQ1057" s="28"/>
      <c r="AR1057" s="28"/>
      <c r="AS1057" s="23"/>
      <c r="AT1057" s="23"/>
      <c r="AU1057" s="23"/>
      <c r="AV1057" s="29"/>
    </row>
    <row r="1058">
      <c r="AN1058" s="6"/>
      <c r="AQ1058" s="28"/>
      <c r="AR1058" s="28"/>
      <c r="AS1058" s="23"/>
      <c r="AT1058" s="23"/>
      <c r="AU1058" s="23"/>
      <c r="AV1058" s="29"/>
    </row>
    <row r="1059">
      <c r="AN1059" s="6"/>
      <c r="AQ1059" s="28"/>
      <c r="AR1059" s="28"/>
      <c r="AS1059" s="23"/>
      <c r="AT1059" s="23"/>
      <c r="AU1059" s="23"/>
      <c r="AV1059" s="29"/>
    </row>
    <row r="1060">
      <c r="AN1060" s="6"/>
      <c r="AQ1060" s="28"/>
      <c r="AR1060" s="28"/>
      <c r="AS1060" s="23"/>
      <c r="AT1060" s="23"/>
      <c r="AU1060" s="23"/>
      <c r="AV1060" s="29"/>
    </row>
    <row r="1061">
      <c r="AN1061" s="6"/>
      <c r="AQ1061" s="28"/>
      <c r="AR1061" s="28"/>
      <c r="AS1061" s="23"/>
      <c r="AT1061" s="23"/>
      <c r="AU1061" s="23"/>
      <c r="AV1061" s="29"/>
    </row>
    <row r="1062">
      <c r="AN1062" s="6"/>
      <c r="AQ1062" s="28"/>
      <c r="AR1062" s="28"/>
      <c r="AS1062" s="23"/>
      <c r="AT1062" s="23"/>
      <c r="AU1062" s="23"/>
      <c r="AV1062" s="29"/>
    </row>
    <row r="1063">
      <c r="AN1063" s="6"/>
      <c r="AQ1063" s="28"/>
      <c r="AR1063" s="28"/>
      <c r="AS1063" s="23"/>
      <c r="AT1063" s="23"/>
      <c r="AU1063" s="23"/>
      <c r="AV1063" s="29"/>
    </row>
    <row r="1064">
      <c r="AN1064" s="6"/>
      <c r="AQ1064" s="28"/>
      <c r="AR1064" s="28"/>
      <c r="AS1064" s="23"/>
      <c r="AT1064" s="23"/>
      <c r="AU1064" s="23"/>
      <c r="AV1064" s="29"/>
    </row>
    <row r="1065">
      <c r="AN1065" s="6"/>
      <c r="AQ1065" s="28"/>
      <c r="AR1065" s="28"/>
      <c r="AS1065" s="23"/>
      <c r="AT1065" s="23"/>
      <c r="AU1065" s="23"/>
      <c r="AV1065" s="29"/>
    </row>
    <row r="1066">
      <c r="AN1066" s="6"/>
      <c r="AQ1066" s="28"/>
      <c r="AR1066" s="28"/>
      <c r="AS1066" s="23"/>
      <c r="AT1066" s="23"/>
      <c r="AU1066" s="23"/>
      <c r="AV1066" s="29"/>
    </row>
    <row r="1067">
      <c r="AN1067" s="6"/>
      <c r="AQ1067" s="28"/>
      <c r="AR1067" s="28"/>
      <c r="AS1067" s="23"/>
      <c r="AT1067" s="23"/>
      <c r="AU1067" s="23"/>
      <c r="AV1067" s="29"/>
    </row>
    <row r="1068">
      <c r="AN1068" s="6"/>
      <c r="AQ1068" s="28"/>
      <c r="AR1068" s="28"/>
      <c r="AS1068" s="23"/>
      <c r="AT1068" s="23"/>
      <c r="AU1068" s="23"/>
      <c r="AV1068" s="29"/>
    </row>
    <row r="1069">
      <c r="AN1069" s="6"/>
      <c r="AQ1069" s="28"/>
      <c r="AR1069" s="28"/>
      <c r="AS1069" s="23"/>
      <c r="AT1069" s="23"/>
      <c r="AU1069" s="23"/>
      <c r="AV1069" s="29"/>
    </row>
    <row r="1070">
      <c r="AN1070" s="6"/>
      <c r="AQ1070" s="28"/>
      <c r="AR1070" s="28"/>
      <c r="AS1070" s="23"/>
      <c r="AT1070" s="23"/>
      <c r="AU1070" s="23"/>
      <c r="AV1070" s="29"/>
    </row>
    <row r="1071">
      <c r="AN1071" s="6"/>
      <c r="AQ1071" s="28"/>
      <c r="AR1071" s="28"/>
      <c r="AS1071" s="23"/>
      <c r="AT1071" s="23"/>
      <c r="AU1071" s="23"/>
      <c r="AV1071" s="29"/>
    </row>
    <row r="1072">
      <c r="AN1072" s="6"/>
      <c r="AQ1072" s="28"/>
      <c r="AR1072" s="28"/>
      <c r="AS1072" s="23"/>
      <c r="AT1072" s="23"/>
      <c r="AU1072" s="23"/>
      <c r="AV1072" s="29"/>
    </row>
    <row r="1073">
      <c r="AN1073" s="6"/>
      <c r="AQ1073" s="28"/>
      <c r="AR1073" s="28"/>
      <c r="AS1073" s="23"/>
      <c r="AT1073" s="23"/>
      <c r="AU1073" s="23"/>
      <c r="AV1073" s="29"/>
    </row>
    <row r="1074">
      <c r="AN1074" s="6"/>
      <c r="AQ1074" s="28"/>
      <c r="AR1074" s="28"/>
      <c r="AS1074" s="23"/>
      <c r="AT1074" s="23"/>
      <c r="AU1074" s="23"/>
      <c r="AV1074" s="29"/>
    </row>
    <row r="1075">
      <c r="AN1075" s="6"/>
      <c r="AQ1075" s="28"/>
      <c r="AR1075" s="28"/>
      <c r="AS1075" s="23"/>
      <c r="AT1075" s="23"/>
      <c r="AU1075" s="23"/>
      <c r="AV1075" s="29"/>
    </row>
    <row r="1076">
      <c r="AN1076" s="6"/>
      <c r="AQ1076" s="28"/>
      <c r="AR1076" s="28"/>
      <c r="AS1076" s="23"/>
      <c r="AT1076" s="23"/>
      <c r="AU1076" s="23"/>
      <c r="AV1076" s="29"/>
    </row>
    <row r="1077">
      <c r="AN1077" s="6"/>
      <c r="AQ1077" s="28"/>
      <c r="AR1077" s="28"/>
      <c r="AS1077" s="23"/>
      <c r="AT1077" s="23"/>
      <c r="AU1077" s="23"/>
      <c r="AV1077" s="29"/>
    </row>
    <row r="1078">
      <c r="AN1078" s="6"/>
      <c r="AQ1078" s="28"/>
      <c r="AR1078" s="28"/>
      <c r="AS1078" s="23"/>
      <c r="AT1078" s="23"/>
      <c r="AU1078" s="23"/>
      <c r="AV1078" s="29"/>
    </row>
    <row r="1079">
      <c r="AN1079" s="6"/>
      <c r="AQ1079" s="28"/>
      <c r="AR1079" s="28"/>
      <c r="AS1079" s="23"/>
      <c r="AT1079" s="23"/>
      <c r="AU1079" s="23"/>
      <c r="AV1079" s="29"/>
    </row>
    <row r="1080">
      <c r="AN1080" s="6"/>
      <c r="AQ1080" s="28"/>
      <c r="AR1080" s="28"/>
      <c r="AS1080" s="23"/>
      <c r="AT1080" s="23"/>
      <c r="AU1080" s="23"/>
      <c r="AV1080" s="29"/>
    </row>
    <row r="1081">
      <c r="AN1081" s="6"/>
      <c r="AQ1081" s="28"/>
      <c r="AR1081" s="28"/>
      <c r="AS1081" s="23"/>
      <c r="AT1081" s="23"/>
      <c r="AU1081" s="23"/>
      <c r="AV1081" s="29"/>
    </row>
    <row r="1082">
      <c r="AN1082" s="6"/>
      <c r="AQ1082" s="28"/>
      <c r="AR1082" s="28"/>
      <c r="AS1082" s="23"/>
      <c r="AT1082" s="23"/>
      <c r="AU1082" s="23"/>
      <c r="AV1082" s="29"/>
    </row>
    <row r="1083">
      <c r="AN1083" s="6"/>
      <c r="AQ1083" s="28"/>
      <c r="AR1083" s="28"/>
      <c r="AS1083" s="23"/>
      <c r="AT1083" s="23"/>
      <c r="AU1083" s="23"/>
      <c r="AV1083" s="29"/>
    </row>
    <row r="1084">
      <c r="AN1084" s="6"/>
      <c r="AQ1084" s="28"/>
      <c r="AR1084" s="28"/>
      <c r="AS1084" s="23"/>
      <c r="AT1084" s="23"/>
      <c r="AU1084" s="23"/>
      <c r="AV1084" s="29"/>
    </row>
    <row r="1085">
      <c r="AN1085" s="6"/>
      <c r="AQ1085" s="28"/>
      <c r="AR1085" s="28"/>
      <c r="AS1085" s="23"/>
      <c r="AT1085" s="23"/>
      <c r="AU1085" s="23"/>
      <c r="AV1085" s="29"/>
    </row>
    <row r="1086">
      <c r="AN1086" s="6"/>
      <c r="AQ1086" s="28"/>
      <c r="AR1086" s="28"/>
      <c r="AS1086" s="23"/>
      <c r="AT1086" s="23"/>
      <c r="AU1086" s="23"/>
      <c r="AV1086" s="29"/>
    </row>
    <row r="1087">
      <c r="AN1087" s="6"/>
      <c r="AQ1087" s="28"/>
      <c r="AR1087" s="28"/>
      <c r="AS1087" s="23"/>
      <c r="AT1087" s="23"/>
      <c r="AU1087" s="23"/>
      <c r="AV1087" s="29"/>
    </row>
    <row r="1088">
      <c r="AN1088" s="6"/>
      <c r="AQ1088" s="28"/>
      <c r="AR1088" s="28"/>
      <c r="AS1088" s="23"/>
      <c r="AT1088" s="23"/>
      <c r="AU1088" s="23"/>
      <c r="AV1088" s="29"/>
    </row>
    <row r="1089">
      <c r="AN1089" s="6"/>
      <c r="AQ1089" s="28"/>
      <c r="AR1089" s="28"/>
      <c r="AS1089" s="23"/>
      <c r="AT1089" s="23"/>
      <c r="AU1089" s="23"/>
      <c r="AV1089" s="29"/>
    </row>
    <row r="1090">
      <c r="AN1090" s="6"/>
      <c r="AQ1090" s="28"/>
      <c r="AR1090" s="28"/>
      <c r="AS1090" s="23"/>
      <c r="AT1090" s="23"/>
      <c r="AU1090" s="23"/>
      <c r="AV1090" s="29"/>
    </row>
    <row r="1091">
      <c r="AN1091" s="6"/>
      <c r="AQ1091" s="28"/>
      <c r="AR1091" s="28"/>
      <c r="AS1091" s="23"/>
      <c r="AT1091" s="23"/>
      <c r="AU1091" s="23"/>
      <c r="AV1091" s="29"/>
    </row>
    <row r="1092">
      <c r="AN1092" s="6"/>
      <c r="AQ1092" s="28"/>
      <c r="AR1092" s="28"/>
      <c r="AS1092" s="23"/>
      <c r="AT1092" s="23"/>
      <c r="AU1092" s="23"/>
      <c r="AV1092" s="29"/>
    </row>
    <row r="1093">
      <c r="AN1093" s="6"/>
      <c r="AQ1093" s="28"/>
      <c r="AR1093" s="28"/>
      <c r="AS1093" s="23"/>
      <c r="AT1093" s="23"/>
      <c r="AU1093" s="23"/>
      <c r="AV1093" s="29"/>
    </row>
    <row r="1094">
      <c r="AN1094" s="6"/>
      <c r="AQ1094" s="28"/>
      <c r="AR1094" s="28"/>
      <c r="AS1094" s="23"/>
      <c r="AT1094" s="23"/>
      <c r="AU1094" s="23"/>
      <c r="AV1094" s="29"/>
    </row>
    <row r="1095">
      <c r="AN1095" s="6"/>
      <c r="AQ1095" s="28"/>
      <c r="AR1095" s="28"/>
      <c r="AS1095" s="23"/>
      <c r="AT1095" s="23"/>
      <c r="AU1095" s="23"/>
      <c r="AV1095" s="29"/>
    </row>
    <row r="1096">
      <c r="AN1096" s="6"/>
      <c r="AQ1096" s="28"/>
      <c r="AR1096" s="28"/>
      <c r="AS1096" s="23"/>
      <c r="AT1096" s="23"/>
      <c r="AU1096" s="23"/>
      <c r="AV1096" s="29"/>
    </row>
    <row r="1097">
      <c r="AN1097" s="6"/>
      <c r="AQ1097" s="28"/>
      <c r="AR1097" s="28"/>
      <c r="AS1097" s="23"/>
      <c r="AT1097" s="23"/>
      <c r="AU1097" s="23"/>
      <c r="AV1097" s="29"/>
    </row>
    <row r="1098">
      <c r="AN1098" s="6"/>
      <c r="AQ1098" s="28"/>
      <c r="AR1098" s="28"/>
      <c r="AS1098" s="23"/>
      <c r="AT1098" s="23"/>
      <c r="AU1098" s="23"/>
      <c r="AV1098" s="29"/>
    </row>
    <row r="1099">
      <c r="AN1099" s="6"/>
      <c r="AQ1099" s="28"/>
      <c r="AR1099" s="28"/>
      <c r="AS1099" s="23"/>
      <c r="AT1099" s="23"/>
      <c r="AU1099" s="23"/>
      <c r="AV1099" s="29"/>
    </row>
    <row r="1100">
      <c r="AN1100" s="6"/>
      <c r="AQ1100" s="28"/>
      <c r="AR1100" s="28"/>
      <c r="AS1100" s="23"/>
      <c r="AT1100" s="23"/>
      <c r="AU1100" s="23"/>
      <c r="AV1100" s="29"/>
    </row>
    <row r="1101">
      <c r="AN1101" s="6"/>
      <c r="AQ1101" s="28"/>
      <c r="AR1101" s="28"/>
      <c r="AS1101" s="23"/>
      <c r="AT1101" s="23"/>
      <c r="AU1101" s="23"/>
      <c r="AV1101" s="29"/>
    </row>
    <row r="1102">
      <c r="AN1102" s="6"/>
      <c r="AQ1102" s="28"/>
      <c r="AR1102" s="28"/>
      <c r="AS1102" s="23"/>
      <c r="AT1102" s="23"/>
      <c r="AU1102" s="23"/>
      <c r="AV1102" s="29"/>
    </row>
    <row r="1103">
      <c r="AN1103" s="6"/>
      <c r="AQ1103" s="28"/>
      <c r="AR1103" s="28"/>
      <c r="AS1103" s="23"/>
      <c r="AT1103" s="23"/>
      <c r="AU1103" s="23"/>
      <c r="AV1103" s="29"/>
    </row>
    <row r="1104">
      <c r="AN1104" s="6"/>
      <c r="AQ1104" s="28"/>
      <c r="AR1104" s="28"/>
      <c r="AS1104" s="23"/>
      <c r="AT1104" s="23"/>
      <c r="AU1104" s="23"/>
      <c r="AV1104" s="29"/>
    </row>
    <row r="1105">
      <c r="AN1105" s="6"/>
      <c r="AQ1105" s="28"/>
      <c r="AR1105" s="28"/>
      <c r="AS1105" s="23"/>
      <c r="AT1105" s="23"/>
      <c r="AU1105" s="23"/>
      <c r="AV1105" s="29"/>
    </row>
    <row r="1106">
      <c r="AN1106" s="6"/>
      <c r="AQ1106" s="28"/>
      <c r="AR1106" s="28"/>
      <c r="AS1106" s="23"/>
      <c r="AT1106" s="23"/>
      <c r="AU1106" s="23"/>
      <c r="AV1106" s="29"/>
    </row>
    <row r="1107">
      <c r="AN1107" s="6"/>
      <c r="AQ1107" s="28"/>
      <c r="AR1107" s="28"/>
      <c r="AS1107" s="23"/>
      <c r="AT1107" s="23"/>
      <c r="AU1107" s="23"/>
      <c r="AV1107" s="29"/>
    </row>
    <row r="1108">
      <c r="AN1108" s="6"/>
      <c r="AQ1108" s="28"/>
      <c r="AR1108" s="28"/>
      <c r="AS1108" s="23"/>
      <c r="AT1108" s="23"/>
      <c r="AU1108" s="23"/>
      <c r="AV1108" s="29"/>
    </row>
    <row r="1109">
      <c r="AN1109" s="6"/>
      <c r="AQ1109" s="28"/>
      <c r="AR1109" s="28"/>
      <c r="AS1109" s="23"/>
      <c r="AT1109" s="23"/>
      <c r="AU1109" s="23"/>
      <c r="AV1109" s="29"/>
    </row>
    <row r="1110">
      <c r="AN1110" s="6"/>
      <c r="AQ1110" s="28"/>
      <c r="AR1110" s="28"/>
      <c r="AS1110" s="23"/>
      <c r="AT1110" s="23"/>
      <c r="AU1110" s="23"/>
      <c r="AV1110" s="29"/>
    </row>
    <row r="1111">
      <c r="AN1111" s="6"/>
      <c r="AQ1111" s="28"/>
      <c r="AR1111" s="28"/>
      <c r="AS1111" s="23"/>
      <c r="AT1111" s="23"/>
      <c r="AU1111" s="23"/>
      <c r="AV1111" s="29"/>
    </row>
    <row r="1112">
      <c r="AN1112" s="6"/>
      <c r="AQ1112" s="28"/>
      <c r="AR1112" s="28"/>
      <c r="AS1112" s="23"/>
      <c r="AT1112" s="23"/>
      <c r="AU1112" s="23"/>
      <c r="AV1112" s="29"/>
    </row>
    <row r="1113">
      <c r="AN1113" s="6"/>
      <c r="AQ1113" s="28"/>
      <c r="AR1113" s="28"/>
      <c r="AS1113" s="23"/>
      <c r="AT1113" s="23"/>
      <c r="AU1113" s="23"/>
      <c r="AV1113" s="29"/>
    </row>
    <row r="1114">
      <c r="AN1114" s="6"/>
      <c r="AQ1114" s="28"/>
      <c r="AR1114" s="28"/>
      <c r="AS1114" s="23"/>
      <c r="AT1114" s="23"/>
      <c r="AU1114" s="23"/>
      <c r="AV1114" s="29"/>
    </row>
    <row r="1115">
      <c r="AN1115" s="6"/>
      <c r="AQ1115" s="28"/>
      <c r="AR1115" s="28"/>
      <c r="AS1115" s="23"/>
      <c r="AT1115" s="23"/>
      <c r="AU1115" s="23"/>
      <c r="AV1115" s="29"/>
    </row>
    <row r="1116">
      <c r="AN1116" s="6"/>
      <c r="AQ1116" s="28"/>
      <c r="AR1116" s="28"/>
      <c r="AS1116" s="23"/>
      <c r="AT1116" s="23"/>
      <c r="AU1116" s="23"/>
      <c r="AV1116" s="29"/>
    </row>
    <row r="1117">
      <c r="AN1117" s="6"/>
      <c r="AQ1117" s="28"/>
      <c r="AR1117" s="28"/>
      <c r="AS1117" s="23"/>
      <c r="AT1117" s="23"/>
      <c r="AU1117" s="23"/>
      <c r="AV1117" s="29"/>
    </row>
    <row r="1118">
      <c r="AN1118" s="6"/>
      <c r="AQ1118" s="28"/>
      <c r="AR1118" s="28"/>
      <c r="AS1118" s="23"/>
      <c r="AT1118" s="23"/>
      <c r="AU1118" s="23"/>
      <c r="AV1118" s="29"/>
    </row>
    <row r="1119">
      <c r="AN1119" s="6"/>
      <c r="AQ1119" s="28"/>
      <c r="AR1119" s="28"/>
      <c r="AS1119" s="23"/>
      <c r="AT1119" s="23"/>
      <c r="AU1119" s="23"/>
      <c r="AV1119" s="29"/>
    </row>
    <row r="1120">
      <c r="AN1120" s="6"/>
      <c r="AQ1120" s="28"/>
      <c r="AR1120" s="28"/>
      <c r="AS1120" s="23"/>
      <c r="AT1120" s="23"/>
      <c r="AU1120" s="23"/>
      <c r="AV1120" s="29"/>
    </row>
    <row r="1121">
      <c r="AN1121" s="6"/>
      <c r="AQ1121" s="28"/>
      <c r="AR1121" s="28"/>
      <c r="AS1121" s="23"/>
      <c r="AT1121" s="23"/>
      <c r="AU1121" s="23"/>
      <c r="AV1121" s="29"/>
    </row>
    <row r="1122">
      <c r="AN1122" s="6"/>
      <c r="AQ1122" s="28"/>
      <c r="AR1122" s="28"/>
      <c r="AS1122" s="23"/>
      <c r="AT1122" s="23"/>
      <c r="AU1122" s="23"/>
      <c r="AV1122" s="29"/>
    </row>
    <row r="1123">
      <c r="AN1123" s="6"/>
      <c r="AQ1123" s="28"/>
      <c r="AR1123" s="28"/>
      <c r="AS1123" s="23"/>
      <c r="AT1123" s="23"/>
      <c r="AU1123" s="23"/>
      <c r="AV1123" s="29"/>
    </row>
    <row r="1124">
      <c r="AN1124" s="6"/>
      <c r="AQ1124" s="28"/>
      <c r="AR1124" s="28"/>
      <c r="AS1124" s="23"/>
      <c r="AT1124" s="23"/>
      <c r="AU1124" s="23"/>
      <c r="AV1124" s="29"/>
    </row>
    <row r="1125">
      <c r="AN1125" s="6"/>
      <c r="AQ1125" s="28"/>
      <c r="AR1125" s="28"/>
      <c r="AS1125" s="23"/>
      <c r="AT1125" s="23"/>
      <c r="AU1125" s="23"/>
      <c r="AV1125" s="29"/>
    </row>
    <row r="1126">
      <c r="AN1126" s="6"/>
      <c r="AQ1126" s="28"/>
      <c r="AR1126" s="28"/>
      <c r="AS1126" s="23"/>
      <c r="AT1126" s="23"/>
      <c r="AU1126" s="23"/>
      <c r="AV1126" s="29"/>
    </row>
    <row r="1127">
      <c r="AN1127" s="6"/>
      <c r="AQ1127" s="28"/>
      <c r="AR1127" s="28"/>
      <c r="AS1127" s="23"/>
      <c r="AT1127" s="23"/>
      <c r="AU1127" s="23"/>
      <c r="AV1127" s="29"/>
    </row>
    <row r="1128">
      <c r="AN1128" s="6"/>
      <c r="AQ1128" s="28"/>
      <c r="AR1128" s="28"/>
      <c r="AS1128" s="23"/>
      <c r="AT1128" s="23"/>
      <c r="AU1128" s="23"/>
      <c r="AV1128" s="29"/>
    </row>
    <row r="1129">
      <c r="AN1129" s="6"/>
      <c r="AQ1129" s="28"/>
      <c r="AR1129" s="28"/>
      <c r="AS1129" s="23"/>
      <c r="AT1129" s="23"/>
      <c r="AU1129" s="23"/>
      <c r="AV1129" s="29"/>
    </row>
    <row r="1130">
      <c r="AN1130" s="6"/>
      <c r="AQ1130" s="28"/>
      <c r="AR1130" s="28"/>
      <c r="AS1130" s="23"/>
      <c r="AT1130" s="23"/>
      <c r="AU1130" s="23"/>
      <c r="AV1130" s="29"/>
    </row>
    <row r="1131">
      <c r="AN1131" s="6"/>
      <c r="AQ1131" s="28"/>
      <c r="AR1131" s="28"/>
      <c r="AS1131" s="23"/>
      <c r="AT1131" s="23"/>
      <c r="AU1131" s="23"/>
      <c r="AV1131" s="29"/>
    </row>
    <row r="1132">
      <c r="AN1132" s="6"/>
      <c r="AQ1132" s="28"/>
      <c r="AR1132" s="28"/>
      <c r="AS1132" s="23"/>
      <c r="AT1132" s="23"/>
      <c r="AU1132" s="23"/>
      <c r="AV1132" s="29"/>
    </row>
    <row r="1133">
      <c r="AN1133" s="6"/>
      <c r="AQ1133" s="28"/>
      <c r="AR1133" s="28"/>
      <c r="AS1133" s="23"/>
      <c r="AT1133" s="23"/>
      <c r="AU1133" s="23"/>
      <c r="AV1133" s="29"/>
    </row>
    <row r="1134">
      <c r="AN1134" s="6"/>
      <c r="AQ1134" s="28"/>
      <c r="AR1134" s="28"/>
      <c r="AS1134" s="23"/>
      <c r="AT1134" s="23"/>
      <c r="AU1134" s="23"/>
      <c r="AV1134" s="29"/>
    </row>
    <row r="1135">
      <c r="AN1135" s="6"/>
      <c r="AQ1135" s="28"/>
      <c r="AR1135" s="28"/>
      <c r="AS1135" s="23"/>
      <c r="AT1135" s="23"/>
      <c r="AU1135" s="23"/>
      <c r="AV1135" s="29"/>
    </row>
    <row r="1136">
      <c r="AN1136" s="6"/>
      <c r="AQ1136" s="28"/>
      <c r="AR1136" s="28"/>
      <c r="AS1136" s="23"/>
      <c r="AT1136" s="23"/>
      <c r="AU1136" s="23"/>
      <c r="AV1136" s="29"/>
    </row>
    <row r="1137">
      <c r="AN1137" s="6"/>
      <c r="AQ1137" s="28"/>
      <c r="AR1137" s="28"/>
      <c r="AS1137" s="23"/>
      <c r="AT1137" s="23"/>
      <c r="AU1137" s="23"/>
      <c r="AV1137" s="29"/>
    </row>
    <row r="1138">
      <c r="AN1138" s="6"/>
      <c r="AQ1138" s="28"/>
      <c r="AR1138" s="28"/>
      <c r="AS1138" s="23"/>
      <c r="AT1138" s="23"/>
      <c r="AU1138" s="23"/>
      <c r="AV1138" s="29"/>
    </row>
    <row r="1139">
      <c r="AN1139" s="6"/>
      <c r="AQ1139" s="28"/>
      <c r="AR1139" s="28"/>
      <c r="AS1139" s="23"/>
      <c r="AT1139" s="23"/>
      <c r="AU1139" s="23"/>
      <c r="AV1139" s="29"/>
    </row>
    <row r="1140">
      <c r="AN1140" s="6"/>
      <c r="AQ1140" s="28"/>
      <c r="AR1140" s="28"/>
      <c r="AS1140" s="23"/>
      <c r="AT1140" s="23"/>
      <c r="AU1140" s="23"/>
      <c r="AV1140" s="29"/>
    </row>
    <row r="1141">
      <c r="AN1141" s="6"/>
      <c r="AQ1141" s="28"/>
      <c r="AR1141" s="28"/>
      <c r="AS1141" s="23"/>
      <c r="AT1141" s="23"/>
      <c r="AU1141" s="23"/>
      <c r="AV1141" s="29"/>
    </row>
    <row r="1142">
      <c r="AN1142" s="6"/>
      <c r="AQ1142" s="28"/>
      <c r="AR1142" s="28"/>
      <c r="AS1142" s="23"/>
      <c r="AT1142" s="23"/>
      <c r="AU1142" s="23"/>
      <c r="AV1142" s="29"/>
    </row>
    <row r="1143">
      <c r="AN1143" s="6"/>
      <c r="AQ1143" s="28"/>
      <c r="AR1143" s="28"/>
      <c r="AS1143" s="23"/>
      <c r="AT1143" s="23"/>
      <c r="AU1143" s="23"/>
      <c r="AV1143" s="29"/>
    </row>
    <row r="1144">
      <c r="AN1144" s="6"/>
      <c r="AQ1144" s="28"/>
      <c r="AR1144" s="28"/>
      <c r="AS1144" s="23"/>
      <c r="AT1144" s="23"/>
      <c r="AU1144" s="23"/>
      <c r="AV1144" s="29"/>
    </row>
    <row r="1145">
      <c r="AN1145" s="6"/>
      <c r="AQ1145" s="28"/>
      <c r="AR1145" s="28"/>
      <c r="AS1145" s="23"/>
      <c r="AT1145" s="23"/>
      <c r="AU1145" s="23"/>
      <c r="AV1145" s="29"/>
    </row>
    <row r="1146">
      <c r="AN1146" s="6"/>
      <c r="AQ1146" s="28"/>
      <c r="AR1146" s="28"/>
      <c r="AS1146" s="23"/>
      <c r="AT1146" s="23"/>
      <c r="AU1146" s="23"/>
      <c r="AV1146" s="29"/>
    </row>
    <row r="1147">
      <c r="AN1147" s="6"/>
      <c r="AQ1147" s="28"/>
      <c r="AR1147" s="28"/>
      <c r="AS1147" s="23"/>
      <c r="AT1147" s="23"/>
      <c r="AU1147" s="23"/>
      <c r="AV1147" s="29"/>
    </row>
    <row r="1148">
      <c r="AN1148" s="6"/>
      <c r="AQ1148" s="28"/>
      <c r="AR1148" s="28"/>
      <c r="AS1148" s="23"/>
      <c r="AT1148" s="23"/>
      <c r="AU1148" s="23"/>
      <c r="AV1148" s="29"/>
    </row>
    <row r="1149">
      <c r="AN1149" s="6"/>
      <c r="AQ1149" s="28"/>
      <c r="AR1149" s="28"/>
      <c r="AS1149" s="23"/>
      <c r="AT1149" s="23"/>
      <c r="AU1149" s="23"/>
      <c r="AV1149" s="29"/>
    </row>
    <row r="1150">
      <c r="AN1150" s="6"/>
      <c r="AQ1150" s="28"/>
      <c r="AR1150" s="28"/>
      <c r="AS1150" s="23"/>
      <c r="AT1150" s="23"/>
      <c r="AU1150" s="23"/>
      <c r="AV1150" s="29"/>
    </row>
    <row r="1151">
      <c r="AN1151" s="6"/>
      <c r="AQ1151" s="28"/>
      <c r="AR1151" s="28"/>
      <c r="AS1151" s="23"/>
      <c r="AT1151" s="23"/>
      <c r="AU1151" s="23"/>
      <c r="AV1151" s="29"/>
    </row>
    <row r="1152">
      <c r="AN1152" s="6"/>
      <c r="AQ1152" s="28"/>
      <c r="AR1152" s="28"/>
      <c r="AS1152" s="23"/>
      <c r="AT1152" s="23"/>
      <c r="AU1152" s="23"/>
      <c r="AV1152" s="29"/>
    </row>
    <row r="1153">
      <c r="AN1153" s="6"/>
      <c r="AQ1153" s="28"/>
      <c r="AR1153" s="28"/>
      <c r="AS1153" s="23"/>
      <c r="AT1153" s="23"/>
      <c r="AU1153" s="23"/>
      <c r="AV1153" s="29"/>
    </row>
    <row r="1154">
      <c r="AN1154" s="6"/>
      <c r="AQ1154" s="28"/>
      <c r="AR1154" s="28"/>
      <c r="AS1154" s="23"/>
      <c r="AT1154" s="23"/>
      <c r="AU1154" s="23"/>
      <c r="AV1154" s="29"/>
    </row>
    <row r="1155">
      <c r="AN1155" s="6"/>
      <c r="AQ1155" s="28"/>
      <c r="AR1155" s="28"/>
      <c r="AS1155" s="23"/>
      <c r="AT1155" s="23"/>
      <c r="AU1155" s="23"/>
      <c r="AV1155" s="29"/>
    </row>
    <row r="1156">
      <c r="AN1156" s="6"/>
      <c r="AQ1156" s="28"/>
      <c r="AR1156" s="28"/>
      <c r="AS1156" s="23"/>
      <c r="AT1156" s="23"/>
      <c r="AU1156" s="23"/>
      <c r="AV1156" s="29"/>
    </row>
    <row r="1157">
      <c r="AN1157" s="6"/>
      <c r="AQ1157" s="28"/>
      <c r="AR1157" s="28"/>
      <c r="AS1157" s="23"/>
      <c r="AT1157" s="23"/>
      <c r="AU1157" s="23"/>
      <c r="AV1157" s="29"/>
    </row>
    <row r="1158">
      <c r="AN1158" s="6"/>
      <c r="AQ1158" s="28"/>
      <c r="AR1158" s="28"/>
      <c r="AS1158" s="23"/>
      <c r="AT1158" s="23"/>
      <c r="AU1158" s="23"/>
      <c r="AV1158" s="29"/>
    </row>
    <row r="1159">
      <c r="AN1159" s="6"/>
      <c r="AQ1159" s="28"/>
      <c r="AR1159" s="28"/>
      <c r="AS1159" s="23"/>
      <c r="AT1159" s="23"/>
      <c r="AU1159" s="23"/>
      <c r="AV1159" s="29"/>
    </row>
    <row r="1160">
      <c r="AN1160" s="6"/>
      <c r="AQ1160" s="28"/>
      <c r="AR1160" s="28"/>
      <c r="AS1160" s="23"/>
      <c r="AT1160" s="23"/>
      <c r="AU1160" s="23"/>
      <c r="AV1160" s="29"/>
    </row>
    <row r="1161">
      <c r="AN1161" s="6"/>
      <c r="AQ1161" s="28"/>
      <c r="AR1161" s="28"/>
      <c r="AS1161" s="23"/>
      <c r="AT1161" s="23"/>
      <c r="AU1161" s="23"/>
      <c r="AV1161" s="29"/>
    </row>
    <row r="1162">
      <c r="AN1162" s="6"/>
      <c r="AQ1162" s="28"/>
      <c r="AR1162" s="28"/>
      <c r="AS1162" s="23"/>
      <c r="AT1162" s="23"/>
      <c r="AU1162" s="23"/>
      <c r="AV1162" s="29"/>
    </row>
    <row r="1163">
      <c r="AN1163" s="6"/>
      <c r="AQ1163" s="28"/>
      <c r="AR1163" s="28"/>
      <c r="AS1163" s="23"/>
      <c r="AT1163" s="23"/>
      <c r="AU1163" s="23"/>
      <c r="AV1163" s="29"/>
    </row>
    <row r="1164">
      <c r="AN1164" s="6"/>
      <c r="AQ1164" s="28"/>
      <c r="AR1164" s="28"/>
      <c r="AS1164" s="23"/>
      <c r="AT1164" s="23"/>
      <c r="AU1164" s="23"/>
      <c r="AV1164" s="29"/>
    </row>
    <row r="1165">
      <c r="AN1165" s="6"/>
      <c r="AQ1165" s="28"/>
      <c r="AR1165" s="28"/>
      <c r="AS1165" s="23"/>
      <c r="AT1165" s="23"/>
      <c r="AU1165" s="23"/>
      <c r="AV1165" s="29"/>
    </row>
    <row r="1166">
      <c r="AN1166" s="6"/>
      <c r="AQ1166" s="28"/>
      <c r="AR1166" s="28"/>
      <c r="AS1166" s="23"/>
      <c r="AT1166" s="23"/>
      <c r="AU1166" s="23"/>
      <c r="AV1166" s="29"/>
    </row>
    <row r="1167">
      <c r="AN1167" s="6"/>
      <c r="AQ1167" s="28"/>
      <c r="AR1167" s="28"/>
      <c r="AS1167" s="23"/>
      <c r="AT1167" s="23"/>
      <c r="AU1167" s="23"/>
      <c r="AV1167" s="29"/>
    </row>
    <row r="1168">
      <c r="AN1168" s="6"/>
      <c r="AQ1168" s="28"/>
      <c r="AR1168" s="28"/>
      <c r="AS1168" s="23"/>
      <c r="AT1168" s="23"/>
      <c r="AU1168" s="23"/>
      <c r="AV1168" s="29"/>
    </row>
    <row r="1169">
      <c r="AN1169" s="6"/>
      <c r="AQ1169" s="28"/>
      <c r="AR1169" s="28"/>
      <c r="AS1169" s="23"/>
      <c r="AT1169" s="23"/>
      <c r="AU1169" s="23"/>
      <c r="AV1169" s="29"/>
    </row>
    <row r="1170">
      <c r="AN1170" s="6"/>
      <c r="AQ1170" s="28"/>
      <c r="AR1170" s="28"/>
      <c r="AS1170" s="23"/>
      <c r="AT1170" s="23"/>
      <c r="AU1170" s="23"/>
      <c r="AV1170" s="29"/>
    </row>
    <row r="1171">
      <c r="AN1171" s="6"/>
      <c r="AQ1171" s="28"/>
      <c r="AR1171" s="28"/>
      <c r="AS1171" s="23"/>
      <c r="AT1171" s="23"/>
      <c r="AU1171" s="23"/>
      <c r="AV1171" s="29"/>
    </row>
    <row r="1172">
      <c r="AN1172" s="6"/>
      <c r="AQ1172" s="28"/>
      <c r="AR1172" s="28"/>
      <c r="AS1172" s="23"/>
      <c r="AT1172" s="23"/>
      <c r="AU1172" s="23"/>
      <c r="AV1172" s="29"/>
    </row>
    <row r="1173">
      <c r="AN1173" s="6"/>
      <c r="AQ1173" s="28"/>
      <c r="AR1173" s="28"/>
      <c r="AS1173" s="23"/>
      <c r="AT1173" s="23"/>
      <c r="AU1173" s="23"/>
      <c r="AV1173" s="29"/>
    </row>
    <row r="1174">
      <c r="AN1174" s="6"/>
      <c r="AQ1174" s="28"/>
      <c r="AR1174" s="28"/>
      <c r="AS1174" s="23"/>
      <c r="AT1174" s="23"/>
      <c r="AU1174" s="23"/>
      <c r="AV1174" s="29"/>
    </row>
    <row r="1175">
      <c r="AN1175" s="6"/>
      <c r="AQ1175" s="28"/>
      <c r="AR1175" s="28"/>
      <c r="AS1175" s="23"/>
      <c r="AT1175" s="23"/>
      <c r="AU1175" s="23"/>
      <c r="AV1175" s="29"/>
    </row>
    <row r="1176">
      <c r="AN1176" s="6"/>
      <c r="AQ1176" s="28"/>
      <c r="AR1176" s="28"/>
      <c r="AS1176" s="23"/>
      <c r="AT1176" s="23"/>
      <c r="AU1176" s="23"/>
      <c r="AV1176" s="29"/>
    </row>
    <row r="1177">
      <c r="AN1177" s="6"/>
      <c r="AQ1177" s="28"/>
      <c r="AR1177" s="28"/>
      <c r="AS1177" s="23"/>
      <c r="AT1177" s="23"/>
      <c r="AU1177" s="23"/>
      <c r="AV1177" s="29"/>
    </row>
    <row r="1178">
      <c r="AN1178" s="6"/>
      <c r="AQ1178" s="28"/>
      <c r="AR1178" s="28"/>
      <c r="AS1178" s="23"/>
      <c r="AT1178" s="23"/>
      <c r="AU1178" s="23"/>
      <c r="AV1178" s="29"/>
    </row>
    <row r="1179">
      <c r="AN1179" s="6"/>
      <c r="AQ1179" s="28"/>
      <c r="AR1179" s="28"/>
      <c r="AS1179" s="23"/>
      <c r="AT1179" s="23"/>
      <c r="AU1179" s="23"/>
      <c r="AV1179" s="29"/>
    </row>
    <row r="1180">
      <c r="AN1180" s="6"/>
      <c r="AQ1180" s="28"/>
      <c r="AR1180" s="28"/>
      <c r="AS1180" s="23"/>
      <c r="AT1180" s="23"/>
      <c r="AU1180" s="23"/>
      <c r="AV1180" s="29"/>
    </row>
    <row r="1181">
      <c r="AN1181" s="6"/>
      <c r="AQ1181" s="28"/>
      <c r="AR1181" s="28"/>
      <c r="AS1181" s="23"/>
      <c r="AT1181" s="23"/>
      <c r="AU1181" s="23"/>
      <c r="AV1181" s="29"/>
    </row>
    <row r="1182">
      <c r="AN1182" s="6"/>
      <c r="AQ1182" s="28"/>
      <c r="AR1182" s="28"/>
      <c r="AS1182" s="23"/>
      <c r="AT1182" s="23"/>
      <c r="AU1182" s="23"/>
      <c r="AV1182" s="29"/>
    </row>
    <row r="1183">
      <c r="AN1183" s="6"/>
      <c r="AQ1183" s="28"/>
      <c r="AR1183" s="28"/>
      <c r="AS1183" s="23"/>
      <c r="AT1183" s="23"/>
      <c r="AU1183" s="23"/>
      <c r="AV1183" s="29"/>
    </row>
    <row r="1184">
      <c r="AN1184" s="6"/>
      <c r="AQ1184" s="28"/>
      <c r="AR1184" s="28"/>
      <c r="AS1184" s="23"/>
      <c r="AT1184" s="23"/>
      <c r="AU1184" s="23"/>
      <c r="AV1184" s="29"/>
    </row>
    <row r="1185">
      <c r="AN1185" s="6"/>
      <c r="AQ1185" s="28"/>
      <c r="AR1185" s="28"/>
      <c r="AS1185" s="23"/>
      <c r="AT1185" s="23"/>
      <c r="AU1185" s="23"/>
      <c r="AV1185" s="29"/>
    </row>
    <row r="1186">
      <c r="AN1186" s="6"/>
      <c r="AQ1186" s="28"/>
      <c r="AR1186" s="28"/>
      <c r="AS1186" s="23"/>
      <c r="AT1186" s="23"/>
      <c r="AU1186" s="23"/>
      <c r="AV1186" s="29"/>
    </row>
    <row r="1187">
      <c r="AN1187" s="6"/>
      <c r="AQ1187" s="28"/>
      <c r="AR1187" s="28"/>
      <c r="AS1187" s="23"/>
      <c r="AT1187" s="23"/>
      <c r="AU1187" s="23"/>
      <c r="AV1187" s="29"/>
    </row>
    <row r="1188">
      <c r="AN1188" s="6"/>
      <c r="AQ1188" s="28"/>
      <c r="AR1188" s="28"/>
      <c r="AS1188" s="23"/>
      <c r="AT1188" s="23"/>
      <c r="AU1188" s="23"/>
      <c r="AV1188" s="29"/>
    </row>
    <row r="1189">
      <c r="AN1189" s="6"/>
      <c r="AQ1189" s="28"/>
      <c r="AR1189" s="28"/>
      <c r="AS1189" s="23"/>
      <c r="AT1189" s="23"/>
      <c r="AU1189" s="23"/>
      <c r="AV1189" s="29"/>
    </row>
    <row r="1190">
      <c r="AN1190" s="6"/>
      <c r="AQ1190" s="28"/>
      <c r="AR1190" s="28"/>
      <c r="AS1190" s="23"/>
      <c r="AT1190" s="23"/>
      <c r="AU1190" s="23"/>
      <c r="AV1190" s="29"/>
    </row>
    <row r="1191">
      <c r="AN1191" s="6"/>
      <c r="AQ1191" s="28"/>
      <c r="AR1191" s="28"/>
      <c r="AS1191" s="23"/>
      <c r="AT1191" s="23"/>
      <c r="AU1191" s="23"/>
      <c r="AV1191" s="29"/>
    </row>
    <row r="1192">
      <c r="AN1192" s="6"/>
      <c r="AQ1192" s="28"/>
      <c r="AR1192" s="28"/>
      <c r="AS1192" s="23"/>
      <c r="AT1192" s="23"/>
      <c r="AU1192" s="23"/>
      <c r="AV1192" s="29"/>
    </row>
    <row r="1193">
      <c r="AN1193" s="6"/>
      <c r="AQ1193" s="28"/>
      <c r="AR1193" s="28"/>
      <c r="AS1193" s="23"/>
      <c r="AT1193" s="23"/>
      <c r="AU1193" s="23"/>
      <c r="AV1193" s="29"/>
    </row>
    <row r="1194">
      <c r="AN1194" s="6"/>
      <c r="AQ1194" s="28"/>
      <c r="AR1194" s="28"/>
      <c r="AS1194" s="23"/>
      <c r="AT1194" s="23"/>
      <c r="AU1194" s="23"/>
      <c r="AV1194" s="29"/>
    </row>
    <row r="1195">
      <c r="AN1195" s="6"/>
      <c r="AQ1195" s="28"/>
      <c r="AR1195" s="28"/>
      <c r="AS1195" s="23"/>
      <c r="AT1195" s="23"/>
      <c r="AU1195" s="23"/>
      <c r="AV1195" s="29"/>
    </row>
    <row r="1196">
      <c r="AN1196" s="6"/>
      <c r="AQ1196" s="28"/>
      <c r="AR1196" s="28"/>
      <c r="AS1196" s="23"/>
      <c r="AT1196" s="23"/>
      <c r="AU1196" s="23"/>
      <c r="AV1196" s="29"/>
    </row>
    <row r="1197">
      <c r="AN1197" s="6"/>
      <c r="AQ1197" s="28"/>
      <c r="AR1197" s="28"/>
      <c r="AS1197" s="23"/>
      <c r="AT1197" s="23"/>
      <c r="AU1197" s="23"/>
      <c r="AV1197" s="29"/>
    </row>
    <row r="1198">
      <c r="AN1198" s="6"/>
      <c r="AQ1198" s="28"/>
      <c r="AR1198" s="28"/>
      <c r="AS1198" s="23"/>
      <c r="AT1198" s="23"/>
      <c r="AU1198" s="23"/>
      <c r="AV1198" s="29"/>
    </row>
    <row r="1199">
      <c r="AN1199" s="6"/>
      <c r="AQ1199" s="28"/>
      <c r="AR1199" s="28"/>
      <c r="AS1199" s="23"/>
      <c r="AT1199" s="23"/>
      <c r="AU1199" s="23"/>
      <c r="AV1199" s="29"/>
    </row>
    <row r="1200">
      <c r="AN1200" s="6"/>
      <c r="AQ1200" s="28"/>
      <c r="AR1200" s="28"/>
      <c r="AS1200" s="23"/>
      <c r="AT1200" s="23"/>
      <c r="AU1200" s="23"/>
      <c r="AV1200" s="29"/>
    </row>
    <row r="1201">
      <c r="AN1201" s="6"/>
      <c r="AQ1201" s="28"/>
      <c r="AR1201" s="28"/>
      <c r="AS1201" s="23"/>
      <c r="AT1201" s="23"/>
      <c r="AU1201" s="23"/>
      <c r="AV1201" s="29"/>
    </row>
    <row r="1202">
      <c r="AN1202" s="6"/>
      <c r="AQ1202" s="28"/>
      <c r="AR1202" s="28"/>
      <c r="AS1202" s="23"/>
      <c r="AT1202" s="23"/>
      <c r="AU1202" s="23"/>
      <c r="AV1202" s="29"/>
    </row>
    <row r="1203">
      <c r="AN1203" s="6"/>
      <c r="AQ1203" s="28"/>
      <c r="AR1203" s="28"/>
      <c r="AS1203" s="23"/>
      <c r="AT1203" s="23"/>
      <c r="AU1203" s="23"/>
      <c r="AV1203" s="29"/>
    </row>
    <row r="1204">
      <c r="AN1204" s="6"/>
      <c r="AQ1204" s="28"/>
      <c r="AR1204" s="28"/>
      <c r="AS1204" s="23"/>
      <c r="AT1204" s="23"/>
      <c r="AU1204" s="23"/>
      <c r="AV1204" s="29"/>
    </row>
    <row r="1205">
      <c r="AN1205" s="6"/>
      <c r="AQ1205" s="28"/>
      <c r="AR1205" s="28"/>
      <c r="AS1205" s="23"/>
      <c r="AT1205" s="23"/>
      <c r="AU1205" s="23"/>
      <c r="AV1205" s="29"/>
    </row>
    <row r="1206">
      <c r="AN1206" s="6"/>
      <c r="AQ1206" s="28"/>
      <c r="AR1206" s="28"/>
      <c r="AS1206" s="23"/>
      <c r="AT1206" s="23"/>
      <c r="AU1206" s="23"/>
      <c r="AV1206" s="29"/>
    </row>
    <row r="1207">
      <c r="AN1207" s="6"/>
      <c r="AQ1207" s="28"/>
      <c r="AR1207" s="28"/>
      <c r="AS1207" s="23"/>
      <c r="AT1207" s="23"/>
      <c r="AU1207" s="23"/>
      <c r="AV1207" s="29"/>
    </row>
    <row r="1208">
      <c r="AN1208" s="6"/>
      <c r="AQ1208" s="28"/>
      <c r="AR1208" s="28"/>
      <c r="AS1208" s="23"/>
      <c r="AT1208" s="23"/>
      <c r="AU1208" s="23"/>
      <c r="AV1208" s="29"/>
    </row>
    <row r="1209">
      <c r="AN1209" s="6"/>
      <c r="AQ1209" s="28"/>
      <c r="AR1209" s="28"/>
      <c r="AS1209" s="23"/>
      <c r="AT1209" s="23"/>
      <c r="AU1209" s="23"/>
      <c r="AV1209" s="29"/>
    </row>
    <row r="1210">
      <c r="AN1210" s="6"/>
      <c r="AQ1210" s="28"/>
      <c r="AR1210" s="28"/>
      <c r="AS1210" s="23"/>
      <c r="AT1210" s="23"/>
      <c r="AU1210" s="23"/>
      <c r="AV1210" s="29"/>
    </row>
    <row r="1211">
      <c r="AN1211" s="6"/>
      <c r="AQ1211" s="28"/>
      <c r="AR1211" s="28"/>
      <c r="AS1211" s="23"/>
      <c r="AT1211" s="23"/>
      <c r="AU1211" s="23"/>
      <c r="AV1211" s="29"/>
    </row>
    <row r="1212">
      <c r="AN1212" s="6"/>
      <c r="AQ1212" s="28"/>
      <c r="AR1212" s="28"/>
      <c r="AS1212" s="23"/>
      <c r="AT1212" s="23"/>
      <c r="AU1212" s="23"/>
      <c r="AV1212" s="29"/>
    </row>
    <row r="1213">
      <c r="AN1213" s="6"/>
      <c r="AQ1213" s="28"/>
      <c r="AR1213" s="28"/>
      <c r="AS1213" s="23"/>
      <c r="AT1213" s="23"/>
      <c r="AU1213" s="23"/>
      <c r="AV1213" s="29"/>
    </row>
    <row r="1214">
      <c r="AN1214" s="6"/>
      <c r="AQ1214" s="28"/>
      <c r="AR1214" s="28"/>
      <c r="AS1214" s="23"/>
      <c r="AT1214" s="23"/>
      <c r="AU1214" s="23"/>
      <c r="AV1214" s="29"/>
    </row>
    <row r="1215">
      <c r="AN1215" s="6"/>
      <c r="AQ1215" s="28"/>
      <c r="AR1215" s="28"/>
      <c r="AS1215" s="23"/>
      <c r="AT1215" s="23"/>
      <c r="AU1215" s="23"/>
      <c r="AV1215" s="29"/>
    </row>
    <row r="1216">
      <c r="AN1216" s="6"/>
      <c r="AQ1216" s="28"/>
      <c r="AR1216" s="28"/>
      <c r="AS1216" s="23"/>
      <c r="AT1216" s="23"/>
      <c r="AU1216" s="23"/>
      <c r="AV1216" s="29"/>
    </row>
    <row r="1217">
      <c r="AN1217" s="6"/>
      <c r="AQ1217" s="28"/>
      <c r="AR1217" s="28"/>
      <c r="AS1217" s="23"/>
      <c r="AT1217" s="23"/>
      <c r="AU1217" s="23"/>
      <c r="AV1217" s="29"/>
    </row>
    <row r="1218">
      <c r="AN1218" s="6"/>
      <c r="AQ1218" s="28"/>
      <c r="AR1218" s="28"/>
      <c r="AS1218" s="23"/>
      <c r="AT1218" s="23"/>
      <c r="AU1218" s="23"/>
      <c r="AV1218" s="29"/>
    </row>
    <row r="1219">
      <c r="AN1219" s="6"/>
      <c r="AQ1219" s="28"/>
      <c r="AR1219" s="28"/>
      <c r="AS1219" s="23"/>
      <c r="AT1219" s="23"/>
      <c r="AU1219" s="23"/>
      <c r="AV1219" s="29"/>
    </row>
    <row r="1220">
      <c r="AN1220" s="6"/>
      <c r="AQ1220" s="28"/>
      <c r="AR1220" s="28"/>
      <c r="AS1220" s="23"/>
      <c r="AT1220" s="23"/>
      <c r="AU1220" s="23"/>
      <c r="AV1220" s="29"/>
    </row>
    <row r="1221">
      <c r="AN1221" s="6"/>
      <c r="AQ1221" s="28"/>
      <c r="AR1221" s="28"/>
      <c r="AS1221" s="23"/>
      <c r="AT1221" s="23"/>
      <c r="AU1221" s="23"/>
      <c r="AV1221" s="29"/>
    </row>
    <row r="1222">
      <c r="AN1222" s="6"/>
      <c r="AQ1222" s="28"/>
      <c r="AR1222" s="28"/>
      <c r="AS1222" s="23"/>
      <c r="AT1222" s="23"/>
      <c r="AU1222" s="23"/>
      <c r="AV1222" s="29"/>
    </row>
    <row r="1223">
      <c r="AN1223" s="6"/>
      <c r="AQ1223" s="28"/>
      <c r="AR1223" s="28"/>
      <c r="AS1223" s="23"/>
      <c r="AT1223" s="23"/>
      <c r="AU1223" s="23"/>
      <c r="AV1223" s="29"/>
    </row>
    <row r="1224">
      <c r="AN1224" s="6"/>
      <c r="AQ1224" s="28"/>
      <c r="AR1224" s="28"/>
      <c r="AS1224" s="23"/>
      <c r="AT1224" s="23"/>
      <c r="AU1224" s="23"/>
      <c r="AV1224" s="29"/>
    </row>
    <row r="1225">
      <c r="AN1225" s="6"/>
      <c r="AQ1225" s="28"/>
      <c r="AR1225" s="28"/>
      <c r="AS1225" s="23"/>
      <c r="AT1225" s="23"/>
      <c r="AU1225" s="23"/>
      <c r="AV1225" s="29"/>
    </row>
    <row r="1226">
      <c r="AN1226" s="6"/>
      <c r="AQ1226" s="28"/>
      <c r="AR1226" s="28"/>
      <c r="AS1226" s="23"/>
      <c r="AT1226" s="23"/>
      <c r="AU1226" s="23"/>
      <c r="AV1226" s="29"/>
    </row>
    <row r="1227">
      <c r="AN1227" s="6"/>
      <c r="AQ1227" s="28"/>
      <c r="AR1227" s="28"/>
      <c r="AS1227" s="23"/>
      <c r="AT1227" s="23"/>
      <c r="AU1227" s="23"/>
      <c r="AV1227" s="29"/>
    </row>
    <row r="1228">
      <c r="AN1228" s="6"/>
      <c r="AQ1228" s="28"/>
      <c r="AR1228" s="28"/>
      <c r="AS1228" s="23"/>
      <c r="AT1228" s="23"/>
      <c r="AU1228" s="23"/>
      <c r="AV1228" s="29"/>
    </row>
    <row r="1229">
      <c r="AN1229" s="6"/>
      <c r="AQ1229" s="28"/>
      <c r="AR1229" s="28"/>
      <c r="AS1229" s="23"/>
      <c r="AT1229" s="23"/>
      <c r="AU1229" s="23"/>
      <c r="AV1229" s="29"/>
    </row>
    <row r="1230">
      <c r="AN1230" s="6"/>
      <c r="AQ1230" s="28"/>
      <c r="AR1230" s="28"/>
      <c r="AS1230" s="23"/>
      <c r="AT1230" s="23"/>
      <c r="AU1230" s="23"/>
      <c r="AV1230" s="29"/>
    </row>
    <row r="1231">
      <c r="AN1231" s="6"/>
      <c r="AQ1231" s="28"/>
      <c r="AR1231" s="28"/>
      <c r="AS1231" s="23"/>
      <c r="AT1231" s="23"/>
      <c r="AU1231" s="23"/>
      <c r="AV1231" s="29"/>
    </row>
    <row r="1232">
      <c r="AN1232" s="6"/>
      <c r="AQ1232" s="28"/>
      <c r="AR1232" s="28"/>
      <c r="AS1232" s="23"/>
      <c r="AT1232" s="23"/>
      <c r="AU1232" s="23"/>
      <c r="AV1232" s="29"/>
    </row>
    <row r="1233">
      <c r="AN1233" s="6"/>
      <c r="AQ1233" s="28"/>
      <c r="AR1233" s="28"/>
      <c r="AS1233" s="23"/>
      <c r="AT1233" s="23"/>
      <c r="AU1233" s="23"/>
      <c r="AV1233" s="29"/>
    </row>
    <row r="1234">
      <c r="AN1234" s="6"/>
      <c r="AQ1234" s="28"/>
      <c r="AR1234" s="28"/>
      <c r="AS1234" s="23"/>
      <c r="AT1234" s="23"/>
      <c r="AU1234" s="23"/>
      <c r="AV1234" s="29"/>
    </row>
    <row r="1235">
      <c r="AN1235" s="6"/>
      <c r="AQ1235" s="28"/>
      <c r="AR1235" s="28"/>
      <c r="AS1235" s="23"/>
      <c r="AT1235" s="23"/>
      <c r="AU1235" s="23"/>
      <c r="AV1235" s="29"/>
    </row>
    <row r="1236">
      <c r="AN1236" s="6"/>
      <c r="AQ1236" s="28"/>
      <c r="AR1236" s="28"/>
      <c r="AS1236" s="23"/>
      <c r="AT1236" s="23"/>
      <c r="AU1236" s="23"/>
      <c r="AV1236" s="29"/>
    </row>
    <row r="1237">
      <c r="AN1237" s="6"/>
      <c r="AQ1237" s="28"/>
      <c r="AR1237" s="28"/>
      <c r="AS1237" s="23"/>
      <c r="AT1237" s="23"/>
      <c r="AU1237" s="23"/>
      <c r="AV1237" s="29"/>
    </row>
    <row r="1238">
      <c r="AN1238" s="6"/>
      <c r="AQ1238" s="28"/>
      <c r="AR1238" s="28"/>
      <c r="AS1238" s="23"/>
      <c r="AT1238" s="23"/>
      <c r="AU1238" s="23"/>
      <c r="AV1238" s="29"/>
    </row>
    <row r="1239">
      <c r="AN1239" s="6"/>
      <c r="AQ1239" s="28"/>
      <c r="AR1239" s="28"/>
      <c r="AS1239" s="23"/>
      <c r="AT1239" s="23"/>
      <c r="AU1239" s="23"/>
      <c r="AV1239" s="29"/>
    </row>
    <row r="1240">
      <c r="AN1240" s="6"/>
      <c r="AQ1240" s="28"/>
      <c r="AR1240" s="28"/>
      <c r="AS1240" s="23"/>
      <c r="AT1240" s="23"/>
      <c r="AU1240" s="23"/>
      <c r="AV1240" s="29"/>
    </row>
    <row r="1241">
      <c r="AN1241" s="6"/>
      <c r="AQ1241" s="28"/>
      <c r="AR1241" s="28"/>
      <c r="AS1241" s="23"/>
      <c r="AT1241" s="23"/>
      <c r="AU1241" s="23"/>
      <c r="AV1241" s="29"/>
    </row>
    <row r="1242">
      <c r="AN1242" s="6"/>
      <c r="AQ1242" s="28"/>
      <c r="AR1242" s="28"/>
      <c r="AS1242" s="23"/>
      <c r="AT1242" s="23"/>
      <c r="AU1242" s="23"/>
      <c r="AV1242" s="29"/>
    </row>
    <row r="1243">
      <c r="AN1243" s="6"/>
      <c r="AQ1243" s="28"/>
      <c r="AR1243" s="28"/>
      <c r="AS1243" s="23"/>
      <c r="AT1243" s="23"/>
      <c r="AU1243" s="23"/>
      <c r="AV1243" s="29"/>
    </row>
    <row r="1244">
      <c r="AN1244" s="6"/>
      <c r="AQ1244" s="28"/>
      <c r="AR1244" s="28"/>
      <c r="AS1244" s="23"/>
      <c r="AT1244" s="23"/>
      <c r="AU1244" s="23"/>
      <c r="AV1244" s="29"/>
    </row>
    <row r="1245">
      <c r="AN1245" s="6"/>
      <c r="AQ1245" s="28"/>
      <c r="AR1245" s="28"/>
      <c r="AS1245" s="23"/>
      <c r="AT1245" s="23"/>
      <c r="AU1245" s="23"/>
      <c r="AV1245" s="29"/>
    </row>
    <row r="1246">
      <c r="AN1246" s="6"/>
      <c r="AQ1246" s="28"/>
      <c r="AR1246" s="28"/>
      <c r="AS1246" s="23"/>
      <c r="AT1246" s="23"/>
      <c r="AU1246" s="23"/>
      <c r="AV1246" s="29"/>
    </row>
    <row r="1247">
      <c r="AN1247" s="6"/>
      <c r="AQ1247" s="28"/>
      <c r="AR1247" s="28"/>
      <c r="AS1247" s="23"/>
      <c r="AT1247" s="23"/>
      <c r="AU1247" s="23"/>
      <c r="AV1247" s="29"/>
    </row>
    <row r="1248">
      <c r="AN1248" s="6"/>
      <c r="AQ1248" s="28"/>
      <c r="AR1248" s="28"/>
      <c r="AS1248" s="23"/>
      <c r="AT1248" s="23"/>
      <c r="AU1248" s="23"/>
      <c r="AV1248" s="29"/>
    </row>
    <row r="1249">
      <c r="AN1249" s="6"/>
      <c r="AQ1249" s="28"/>
      <c r="AR1249" s="28"/>
      <c r="AS1249" s="23"/>
      <c r="AT1249" s="23"/>
      <c r="AU1249" s="23"/>
      <c r="AV1249" s="29"/>
    </row>
    <row r="1250">
      <c r="AN1250" s="6"/>
      <c r="AQ1250" s="28"/>
      <c r="AR1250" s="28"/>
      <c r="AS1250" s="23"/>
      <c r="AT1250" s="23"/>
      <c r="AU1250" s="23"/>
      <c r="AV1250" s="29"/>
    </row>
    <row r="1251">
      <c r="AN1251" s="6"/>
      <c r="AQ1251" s="28"/>
      <c r="AR1251" s="28"/>
      <c r="AS1251" s="23"/>
      <c r="AT1251" s="23"/>
      <c r="AU1251" s="23"/>
      <c r="AV1251" s="29"/>
    </row>
    <row r="1252">
      <c r="AN1252" s="6"/>
      <c r="AQ1252" s="28"/>
      <c r="AR1252" s="28"/>
      <c r="AS1252" s="23"/>
      <c r="AT1252" s="23"/>
      <c r="AU1252" s="23"/>
      <c r="AV1252" s="29"/>
    </row>
    <row r="1253">
      <c r="AN1253" s="6"/>
      <c r="AQ1253" s="28"/>
      <c r="AR1253" s="28"/>
      <c r="AS1253" s="23"/>
      <c r="AT1253" s="23"/>
      <c r="AU1253" s="23"/>
      <c r="AV1253" s="29"/>
    </row>
    <row r="1254">
      <c r="AN1254" s="6"/>
      <c r="AQ1254" s="28"/>
      <c r="AR1254" s="28"/>
      <c r="AS1254" s="23"/>
      <c r="AT1254" s="23"/>
      <c r="AU1254" s="23"/>
      <c r="AV1254" s="29"/>
    </row>
    <row r="1255">
      <c r="AN1255" s="6"/>
      <c r="AQ1255" s="28"/>
      <c r="AR1255" s="28"/>
      <c r="AS1255" s="23"/>
      <c r="AT1255" s="23"/>
      <c r="AU1255" s="23"/>
      <c r="AV1255" s="29"/>
    </row>
    <row r="1256">
      <c r="AN1256" s="6"/>
      <c r="AQ1256" s="28"/>
      <c r="AR1256" s="28"/>
      <c r="AS1256" s="23"/>
      <c r="AT1256" s="23"/>
      <c r="AU1256" s="23"/>
      <c r="AV1256" s="29"/>
    </row>
    <row r="1257">
      <c r="AN1257" s="6"/>
      <c r="AQ1257" s="28"/>
      <c r="AR1257" s="28"/>
      <c r="AS1257" s="23"/>
      <c r="AT1257" s="23"/>
      <c r="AU1257" s="23"/>
      <c r="AV1257" s="29"/>
    </row>
    <row r="1258">
      <c r="AN1258" s="6"/>
      <c r="AQ1258" s="28"/>
      <c r="AR1258" s="28"/>
      <c r="AS1258" s="23"/>
      <c r="AT1258" s="23"/>
      <c r="AU1258" s="23"/>
      <c r="AV1258" s="29"/>
    </row>
    <row r="1259">
      <c r="AN1259" s="6"/>
      <c r="AQ1259" s="28"/>
      <c r="AR1259" s="28"/>
      <c r="AS1259" s="23"/>
      <c r="AT1259" s="23"/>
      <c r="AU1259" s="23"/>
      <c r="AV1259" s="29"/>
    </row>
    <row r="1260">
      <c r="AN1260" s="6"/>
      <c r="AQ1260" s="28"/>
      <c r="AR1260" s="28"/>
      <c r="AS1260" s="23"/>
      <c r="AT1260" s="23"/>
      <c r="AU1260" s="23"/>
      <c r="AV1260" s="29"/>
    </row>
    <row r="1261">
      <c r="AN1261" s="6"/>
      <c r="AQ1261" s="28"/>
      <c r="AR1261" s="28"/>
      <c r="AS1261" s="23"/>
      <c r="AT1261" s="23"/>
      <c r="AU1261" s="23"/>
      <c r="AV1261" s="29"/>
    </row>
    <row r="1262">
      <c r="AN1262" s="6"/>
      <c r="AQ1262" s="28"/>
      <c r="AR1262" s="28"/>
      <c r="AS1262" s="23"/>
      <c r="AT1262" s="23"/>
      <c r="AU1262" s="23"/>
      <c r="AV1262" s="29"/>
    </row>
    <row r="1263">
      <c r="AN1263" s="6"/>
      <c r="AQ1263" s="28"/>
      <c r="AR1263" s="28"/>
      <c r="AS1263" s="23"/>
      <c r="AT1263" s="23"/>
      <c r="AU1263" s="23"/>
      <c r="AV1263" s="29"/>
    </row>
    <row r="1264">
      <c r="AN1264" s="6"/>
      <c r="AQ1264" s="28"/>
      <c r="AR1264" s="28"/>
      <c r="AS1264" s="23"/>
      <c r="AT1264" s="23"/>
      <c r="AU1264" s="23"/>
      <c r="AV1264" s="29"/>
    </row>
    <row r="1265">
      <c r="AN1265" s="6"/>
      <c r="AQ1265" s="28"/>
      <c r="AR1265" s="28"/>
      <c r="AS1265" s="23"/>
      <c r="AT1265" s="23"/>
      <c r="AU1265" s="23"/>
      <c r="AV1265" s="29"/>
    </row>
    <row r="1266">
      <c r="AN1266" s="6"/>
      <c r="AQ1266" s="28"/>
      <c r="AR1266" s="28"/>
      <c r="AS1266" s="23"/>
      <c r="AT1266" s="23"/>
      <c r="AU1266" s="23"/>
      <c r="AV1266" s="29"/>
    </row>
    <row r="1267">
      <c r="AN1267" s="6"/>
      <c r="AQ1267" s="28"/>
      <c r="AR1267" s="28"/>
      <c r="AS1267" s="23"/>
      <c r="AT1267" s="23"/>
      <c r="AU1267" s="23"/>
      <c r="AV1267" s="29"/>
    </row>
    <row r="1268">
      <c r="AN1268" s="6"/>
      <c r="AQ1268" s="28"/>
      <c r="AR1268" s="28"/>
      <c r="AS1268" s="23"/>
      <c r="AT1268" s="23"/>
      <c r="AU1268" s="23"/>
      <c r="AV1268" s="29"/>
    </row>
    <row r="1269">
      <c r="AN1269" s="6"/>
      <c r="AQ1269" s="28"/>
      <c r="AR1269" s="28"/>
      <c r="AS1269" s="23"/>
      <c r="AT1269" s="23"/>
      <c r="AU1269" s="23"/>
      <c r="AV1269" s="29"/>
    </row>
    <row r="1270">
      <c r="AN1270" s="6"/>
      <c r="AQ1270" s="28"/>
      <c r="AR1270" s="28"/>
      <c r="AS1270" s="23"/>
      <c r="AT1270" s="23"/>
      <c r="AU1270" s="23"/>
      <c r="AV1270" s="29"/>
    </row>
    <row r="1271">
      <c r="AN1271" s="6"/>
      <c r="AQ1271" s="28"/>
      <c r="AR1271" s="28"/>
      <c r="AS1271" s="23"/>
      <c r="AT1271" s="23"/>
      <c r="AU1271" s="23"/>
      <c r="AV1271" s="29"/>
    </row>
    <row r="1272">
      <c r="AN1272" s="6"/>
      <c r="AQ1272" s="28"/>
      <c r="AR1272" s="28"/>
      <c r="AS1272" s="23"/>
      <c r="AT1272" s="23"/>
      <c r="AU1272" s="23"/>
      <c r="AV1272" s="29"/>
    </row>
    <row r="1273">
      <c r="AN1273" s="6"/>
      <c r="AQ1273" s="28"/>
      <c r="AR1273" s="28"/>
      <c r="AS1273" s="23"/>
      <c r="AT1273" s="23"/>
      <c r="AU1273" s="23"/>
      <c r="AV1273" s="29"/>
    </row>
    <row r="1274">
      <c r="AN1274" s="6"/>
      <c r="AQ1274" s="28"/>
      <c r="AR1274" s="28"/>
      <c r="AS1274" s="23"/>
      <c r="AT1274" s="23"/>
      <c r="AU1274" s="23"/>
      <c r="AV1274" s="29"/>
    </row>
    <row r="1275">
      <c r="AN1275" s="6"/>
      <c r="AQ1275" s="28"/>
      <c r="AR1275" s="28"/>
      <c r="AS1275" s="23"/>
      <c r="AT1275" s="23"/>
      <c r="AU1275" s="23"/>
      <c r="AV1275" s="29"/>
    </row>
    <row r="1276">
      <c r="AN1276" s="6"/>
      <c r="AQ1276" s="28"/>
      <c r="AR1276" s="28"/>
      <c r="AS1276" s="23"/>
      <c r="AT1276" s="23"/>
      <c r="AU1276" s="23"/>
      <c r="AV1276" s="29"/>
    </row>
    <row r="1277">
      <c r="AN1277" s="6"/>
      <c r="AQ1277" s="28"/>
      <c r="AR1277" s="28"/>
      <c r="AS1277" s="23"/>
      <c r="AT1277" s="23"/>
      <c r="AU1277" s="23"/>
      <c r="AV1277" s="29"/>
    </row>
    <row r="1278">
      <c r="AN1278" s="6"/>
      <c r="AQ1278" s="28"/>
      <c r="AR1278" s="28"/>
      <c r="AS1278" s="23"/>
      <c r="AT1278" s="23"/>
      <c r="AU1278" s="23"/>
      <c r="AV1278" s="29"/>
    </row>
    <row r="1279">
      <c r="AN1279" s="6"/>
      <c r="AQ1279" s="28"/>
      <c r="AR1279" s="28"/>
      <c r="AS1279" s="23"/>
      <c r="AT1279" s="23"/>
      <c r="AU1279" s="23"/>
      <c r="AV1279" s="29"/>
    </row>
    <row r="1280">
      <c r="AN1280" s="6"/>
      <c r="AQ1280" s="28"/>
      <c r="AR1280" s="28"/>
      <c r="AS1280" s="23"/>
      <c r="AT1280" s="23"/>
      <c r="AU1280" s="23"/>
      <c r="AV1280" s="29"/>
    </row>
    <row r="1281">
      <c r="AN1281" s="6"/>
      <c r="AQ1281" s="28"/>
      <c r="AR1281" s="28"/>
      <c r="AS1281" s="23"/>
      <c r="AT1281" s="23"/>
      <c r="AU1281" s="23"/>
      <c r="AV1281" s="29"/>
    </row>
    <row r="1282">
      <c r="AN1282" s="6"/>
      <c r="AQ1282" s="28"/>
      <c r="AR1282" s="28"/>
      <c r="AS1282" s="23"/>
      <c r="AT1282" s="23"/>
      <c r="AU1282" s="23"/>
      <c r="AV1282" s="29"/>
    </row>
    <row r="1283">
      <c r="AN1283" s="6"/>
      <c r="AQ1283" s="28"/>
      <c r="AR1283" s="28"/>
      <c r="AS1283" s="23"/>
      <c r="AT1283" s="23"/>
      <c r="AU1283" s="23"/>
      <c r="AV1283" s="29"/>
    </row>
    <row r="1284">
      <c r="AN1284" s="6"/>
      <c r="AQ1284" s="28"/>
      <c r="AR1284" s="28"/>
      <c r="AS1284" s="23"/>
      <c r="AT1284" s="23"/>
      <c r="AU1284" s="23"/>
      <c r="AV1284" s="29"/>
    </row>
    <row r="1285">
      <c r="AN1285" s="6"/>
      <c r="AQ1285" s="28"/>
      <c r="AR1285" s="28"/>
      <c r="AS1285" s="23"/>
      <c r="AT1285" s="23"/>
      <c r="AU1285" s="23"/>
      <c r="AV1285" s="29"/>
    </row>
    <row r="1286">
      <c r="AN1286" s="6"/>
      <c r="AQ1286" s="28"/>
      <c r="AR1286" s="28"/>
      <c r="AS1286" s="23"/>
      <c r="AT1286" s="23"/>
      <c r="AU1286" s="23"/>
      <c r="AV1286" s="29"/>
    </row>
    <row r="1287">
      <c r="AN1287" s="6"/>
      <c r="AQ1287" s="28"/>
      <c r="AR1287" s="28"/>
      <c r="AS1287" s="23"/>
      <c r="AT1287" s="23"/>
      <c r="AU1287" s="23"/>
      <c r="AV1287" s="29"/>
    </row>
    <row r="1288">
      <c r="AN1288" s="6"/>
      <c r="AQ1288" s="28"/>
      <c r="AR1288" s="28"/>
      <c r="AS1288" s="23"/>
      <c r="AT1288" s="23"/>
      <c r="AU1288" s="23"/>
      <c r="AV1288" s="29"/>
    </row>
    <row r="1289">
      <c r="AN1289" s="6"/>
      <c r="AQ1289" s="28"/>
      <c r="AR1289" s="28"/>
      <c r="AS1289" s="23"/>
      <c r="AT1289" s="23"/>
      <c r="AU1289" s="23"/>
      <c r="AV1289" s="29"/>
    </row>
    <row r="1290">
      <c r="AN1290" s="6"/>
      <c r="AQ1290" s="28"/>
      <c r="AR1290" s="28"/>
      <c r="AS1290" s="23"/>
      <c r="AT1290" s="23"/>
      <c r="AU1290" s="23"/>
      <c r="AV1290" s="29"/>
    </row>
    <row r="1291">
      <c r="AN1291" s="6"/>
      <c r="AQ1291" s="28"/>
      <c r="AR1291" s="28"/>
      <c r="AS1291" s="23"/>
      <c r="AT1291" s="23"/>
      <c r="AU1291" s="23"/>
      <c r="AV1291" s="29"/>
    </row>
    <row r="1292">
      <c r="AN1292" s="6"/>
      <c r="AQ1292" s="28"/>
      <c r="AR1292" s="28"/>
      <c r="AS1292" s="23"/>
      <c r="AT1292" s="23"/>
      <c r="AU1292" s="23"/>
      <c r="AV1292" s="29"/>
    </row>
    <row r="1293">
      <c r="AN1293" s="6"/>
      <c r="AQ1293" s="28"/>
      <c r="AR1293" s="28"/>
      <c r="AS1293" s="23"/>
      <c r="AT1293" s="23"/>
      <c r="AU1293" s="23"/>
      <c r="AV1293" s="29"/>
    </row>
    <row r="1294">
      <c r="AN1294" s="6"/>
      <c r="AQ1294" s="28"/>
      <c r="AR1294" s="28"/>
      <c r="AS1294" s="23"/>
      <c r="AT1294" s="23"/>
      <c r="AU1294" s="23"/>
      <c r="AV1294" s="29"/>
    </row>
    <row r="1295">
      <c r="AN1295" s="6"/>
      <c r="AQ1295" s="28"/>
      <c r="AR1295" s="28"/>
      <c r="AS1295" s="23"/>
      <c r="AT1295" s="23"/>
      <c r="AU1295" s="23"/>
      <c r="AV1295" s="29"/>
    </row>
    <row r="1296">
      <c r="AN1296" s="6"/>
      <c r="AQ1296" s="28"/>
      <c r="AR1296" s="28"/>
      <c r="AS1296" s="23"/>
      <c r="AT1296" s="23"/>
      <c r="AU1296" s="23"/>
      <c r="AV1296" s="29"/>
    </row>
    <row r="1297">
      <c r="AN1297" s="6"/>
      <c r="AQ1297" s="28"/>
      <c r="AR1297" s="28"/>
      <c r="AS1297" s="23"/>
      <c r="AT1297" s="23"/>
      <c r="AU1297" s="23"/>
      <c r="AV1297" s="29"/>
    </row>
    <row r="1298">
      <c r="AN1298" s="6"/>
      <c r="AQ1298" s="28"/>
      <c r="AR1298" s="28"/>
      <c r="AS1298" s="23"/>
      <c r="AT1298" s="23"/>
      <c r="AU1298" s="23"/>
      <c r="AV1298" s="29"/>
    </row>
    <row r="1299">
      <c r="AN1299" s="6"/>
      <c r="AQ1299" s="28"/>
      <c r="AR1299" s="28"/>
      <c r="AS1299" s="23"/>
      <c r="AT1299" s="23"/>
      <c r="AU1299" s="23"/>
      <c r="AV1299" s="29"/>
    </row>
    <row r="1300">
      <c r="AN1300" s="6"/>
      <c r="AQ1300" s="28"/>
      <c r="AR1300" s="28"/>
      <c r="AS1300" s="23"/>
      <c r="AT1300" s="23"/>
      <c r="AU1300" s="23"/>
      <c r="AV1300" s="29"/>
    </row>
    <row r="1301">
      <c r="AN1301" s="6"/>
      <c r="AQ1301" s="28"/>
      <c r="AR1301" s="28"/>
      <c r="AS1301" s="23"/>
      <c r="AT1301" s="23"/>
      <c r="AU1301" s="23"/>
      <c r="AV1301" s="29"/>
    </row>
    <row r="1302">
      <c r="AN1302" s="6"/>
      <c r="AQ1302" s="28"/>
      <c r="AR1302" s="28"/>
      <c r="AS1302" s="23"/>
      <c r="AT1302" s="23"/>
      <c r="AU1302" s="23"/>
      <c r="AV1302" s="29"/>
    </row>
    <row r="1303">
      <c r="AN1303" s="6"/>
      <c r="AQ1303" s="28"/>
      <c r="AR1303" s="28"/>
      <c r="AS1303" s="23"/>
      <c r="AT1303" s="23"/>
      <c r="AU1303" s="23"/>
      <c r="AV1303" s="29"/>
    </row>
    <row r="1304">
      <c r="AN1304" s="6"/>
      <c r="AQ1304" s="28"/>
      <c r="AR1304" s="28"/>
      <c r="AS1304" s="23"/>
      <c r="AT1304" s="23"/>
      <c r="AU1304" s="23"/>
      <c r="AV1304" s="29"/>
    </row>
    <row r="1305">
      <c r="AN1305" s="6"/>
      <c r="AQ1305" s="28"/>
      <c r="AR1305" s="28"/>
      <c r="AS1305" s="23"/>
      <c r="AT1305" s="23"/>
      <c r="AU1305" s="23"/>
      <c r="AV1305" s="29"/>
    </row>
    <row r="1306">
      <c r="AN1306" s="6"/>
      <c r="AQ1306" s="28"/>
      <c r="AR1306" s="28"/>
      <c r="AS1306" s="23"/>
      <c r="AT1306" s="23"/>
      <c r="AU1306" s="23"/>
      <c r="AV1306" s="29"/>
    </row>
    <row r="1307">
      <c r="AN1307" s="6"/>
      <c r="AQ1307" s="28"/>
      <c r="AR1307" s="28"/>
      <c r="AS1307" s="23"/>
      <c r="AT1307" s="23"/>
      <c r="AU1307" s="23"/>
      <c r="AV1307" s="29"/>
    </row>
    <row r="1308">
      <c r="AN1308" s="6"/>
      <c r="AQ1308" s="28"/>
      <c r="AR1308" s="28"/>
      <c r="AS1308" s="23"/>
      <c r="AT1308" s="23"/>
      <c r="AU1308" s="23"/>
      <c r="AV1308" s="29"/>
    </row>
    <row r="1309">
      <c r="AN1309" s="6"/>
      <c r="AQ1309" s="28"/>
      <c r="AR1309" s="28"/>
      <c r="AS1309" s="23"/>
      <c r="AT1309" s="23"/>
      <c r="AU1309" s="23"/>
      <c r="AV1309" s="29"/>
    </row>
    <row r="1310">
      <c r="AN1310" s="6"/>
      <c r="AQ1310" s="28"/>
      <c r="AR1310" s="28"/>
      <c r="AS1310" s="23"/>
      <c r="AT1310" s="23"/>
      <c r="AU1310" s="23"/>
      <c r="AV1310" s="29"/>
    </row>
    <row r="1311">
      <c r="AN1311" s="6"/>
      <c r="AQ1311" s="28"/>
      <c r="AR1311" s="28"/>
      <c r="AS1311" s="23"/>
      <c r="AT1311" s="23"/>
      <c r="AU1311" s="23"/>
      <c r="AV1311" s="29"/>
    </row>
    <row r="1312">
      <c r="AN1312" s="6"/>
      <c r="AQ1312" s="28"/>
      <c r="AR1312" s="28"/>
      <c r="AS1312" s="23"/>
      <c r="AT1312" s="23"/>
      <c r="AU1312" s="23"/>
      <c r="AV1312" s="29"/>
    </row>
    <row r="1313">
      <c r="AN1313" s="6"/>
      <c r="AQ1313" s="28"/>
      <c r="AR1313" s="28"/>
      <c r="AS1313" s="23"/>
      <c r="AT1313" s="23"/>
      <c r="AU1313" s="23"/>
      <c r="AV1313" s="29"/>
    </row>
    <row r="1314">
      <c r="AN1314" s="6"/>
      <c r="AQ1314" s="28"/>
      <c r="AR1314" s="28"/>
      <c r="AS1314" s="23"/>
      <c r="AT1314" s="23"/>
      <c r="AU1314" s="23"/>
      <c r="AV1314" s="29"/>
    </row>
    <row r="1315">
      <c r="AN1315" s="6"/>
      <c r="AQ1315" s="28"/>
      <c r="AR1315" s="28"/>
      <c r="AS1315" s="23"/>
      <c r="AT1315" s="23"/>
      <c r="AU1315" s="23"/>
      <c r="AV1315" s="29"/>
    </row>
    <row r="1316">
      <c r="AN1316" s="6"/>
      <c r="AQ1316" s="28"/>
      <c r="AR1316" s="28"/>
      <c r="AS1316" s="23"/>
      <c r="AT1316" s="23"/>
      <c r="AU1316" s="23"/>
      <c r="AV1316" s="29"/>
    </row>
    <row r="1317">
      <c r="AN1317" s="6"/>
      <c r="AQ1317" s="28"/>
      <c r="AR1317" s="28"/>
      <c r="AS1317" s="23"/>
      <c r="AT1317" s="23"/>
      <c r="AU1317" s="23"/>
      <c r="AV1317" s="29"/>
    </row>
    <row r="1318">
      <c r="AN1318" s="6"/>
      <c r="AQ1318" s="28"/>
      <c r="AR1318" s="28"/>
      <c r="AS1318" s="23"/>
      <c r="AT1318" s="23"/>
      <c r="AU1318" s="23"/>
      <c r="AV1318" s="29"/>
    </row>
    <row r="1319">
      <c r="AN1319" s="6"/>
      <c r="AQ1319" s="28"/>
      <c r="AR1319" s="28"/>
      <c r="AS1319" s="23"/>
      <c r="AT1319" s="23"/>
      <c r="AU1319" s="23"/>
      <c r="AV1319" s="29"/>
    </row>
    <row r="1320">
      <c r="AN1320" s="6"/>
      <c r="AQ1320" s="28"/>
      <c r="AR1320" s="28"/>
      <c r="AS1320" s="23"/>
      <c r="AT1320" s="23"/>
      <c r="AU1320" s="23"/>
      <c r="AV1320" s="29"/>
    </row>
    <row r="1321">
      <c r="AN1321" s="6"/>
      <c r="AQ1321" s="28"/>
      <c r="AR1321" s="28"/>
      <c r="AS1321" s="23"/>
      <c r="AT1321" s="23"/>
      <c r="AU1321" s="23"/>
      <c r="AV1321" s="29"/>
    </row>
    <row r="1322">
      <c r="AN1322" s="6"/>
      <c r="AQ1322" s="28"/>
      <c r="AR1322" s="28"/>
      <c r="AS1322" s="23"/>
      <c r="AT1322" s="23"/>
      <c r="AU1322" s="23"/>
      <c r="AV1322" s="29"/>
    </row>
    <row r="1323">
      <c r="AN1323" s="6"/>
      <c r="AQ1323" s="28"/>
      <c r="AR1323" s="28"/>
      <c r="AS1323" s="23"/>
      <c r="AT1323" s="23"/>
      <c r="AU1323" s="23"/>
      <c r="AV1323" s="29"/>
    </row>
    <row r="1324">
      <c r="AN1324" s="6"/>
      <c r="AQ1324" s="28"/>
      <c r="AR1324" s="28"/>
      <c r="AS1324" s="23"/>
      <c r="AT1324" s="23"/>
      <c r="AU1324" s="23"/>
      <c r="AV1324" s="29"/>
    </row>
    <row r="1325">
      <c r="AN1325" s="6"/>
      <c r="AQ1325" s="28"/>
      <c r="AR1325" s="28"/>
      <c r="AS1325" s="23"/>
      <c r="AT1325" s="23"/>
      <c r="AU1325" s="23"/>
      <c r="AV1325" s="29"/>
    </row>
    <row r="1326">
      <c r="AN1326" s="6"/>
      <c r="AQ1326" s="28"/>
      <c r="AR1326" s="28"/>
      <c r="AS1326" s="23"/>
      <c r="AT1326" s="23"/>
      <c r="AU1326" s="23"/>
      <c r="AV1326" s="29"/>
    </row>
    <row r="1327">
      <c r="AN1327" s="6"/>
      <c r="AQ1327" s="28"/>
      <c r="AR1327" s="28"/>
      <c r="AS1327" s="23"/>
      <c r="AT1327" s="23"/>
      <c r="AU1327" s="23"/>
      <c r="AV1327" s="29"/>
    </row>
    <row r="1328">
      <c r="AN1328" s="6"/>
      <c r="AQ1328" s="28"/>
      <c r="AR1328" s="28"/>
      <c r="AS1328" s="23"/>
      <c r="AT1328" s="23"/>
      <c r="AU1328" s="23"/>
      <c r="AV1328" s="29"/>
    </row>
    <row r="1329">
      <c r="AN1329" s="6"/>
      <c r="AQ1329" s="28"/>
      <c r="AR1329" s="28"/>
      <c r="AS1329" s="23"/>
      <c r="AT1329" s="23"/>
      <c r="AU1329" s="23"/>
      <c r="AV1329" s="29"/>
    </row>
    <row r="1330">
      <c r="AN1330" s="6"/>
      <c r="AQ1330" s="28"/>
      <c r="AR1330" s="28"/>
      <c r="AS1330" s="23"/>
      <c r="AT1330" s="23"/>
      <c r="AU1330" s="23"/>
      <c r="AV1330" s="29"/>
    </row>
    <row r="1331">
      <c r="AN1331" s="6"/>
      <c r="AQ1331" s="28"/>
      <c r="AR1331" s="28"/>
      <c r="AS1331" s="23"/>
      <c r="AT1331" s="23"/>
      <c r="AU1331" s="23"/>
      <c r="AV1331" s="29"/>
    </row>
    <row r="1332">
      <c r="AN1332" s="6"/>
      <c r="AQ1332" s="28"/>
      <c r="AR1332" s="28"/>
      <c r="AS1332" s="23"/>
      <c r="AT1332" s="23"/>
      <c r="AU1332" s="23"/>
      <c r="AV1332" s="29"/>
    </row>
    <row r="1333">
      <c r="AN1333" s="6"/>
      <c r="AQ1333" s="28"/>
      <c r="AR1333" s="28"/>
      <c r="AS1333" s="23"/>
      <c r="AT1333" s="23"/>
      <c r="AU1333" s="23"/>
      <c r="AV1333" s="29"/>
    </row>
    <row r="1334">
      <c r="AN1334" s="6"/>
      <c r="AQ1334" s="28"/>
      <c r="AR1334" s="28"/>
      <c r="AS1334" s="23"/>
      <c r="AT1334" s="23"/>
      <c r="AU1334" s="23"/>
      <c r="AV1334" s="29"/>
    </row>
    <row r="1335">
      <c r="AN1335" s="6"/>
      <c r="AQ1335" s="28"/>
      <c r="AR1335" s="28"/>
      <c r="AS1335" s="23"/>
      <c r="AT1335" s="23"/>
      <c r="AU1335" s="23"/>
      <c r="AV1335" s="29"/>
    </row>
    <row r="1336">
      <c r="AN1336" s="6"/>
      <c r="AQ1336" s="28"/>
      <c r="AR1336" s="28"/>
      <c r="AS1336" s="23"/>
      <c r="AT1336" s="23"/>
      <c r="AU1336" s="23"/>
      <c r="AV1336" s="29"/>
    </row>
    <row r="1337">
      <c r="AN1337" s="6"/>
      <c r="AQ1337" s="28"/>
      <c r="AR1337" s="28"/>
      <c r="AS1337" s="23"/>
      <c r="AT1337" s="23"/>
      <c r="AU1337" s="23"/>
      <c r="AV1337" s="29"/>
    </row>
    <row r="1338">
      <c r="AN1338" s="6"/>
      <c r="AQ1338" s="28"/>
      <c r="AR1338" s="28"/>
      <c r="AS1338" s="23"/>
      <c r="AT1338" s="23"/>
      <c r="AU1338" s="23"/>
      <c r="AV1338" s="29"/>
    </row>
    <row r="1339">
      <c r="AN1339" s="6"/>
      <c r="AQ1339" s="28"/>
      <c r="AR1339" s="28"/>
      <c r="AS1339" s="23"/>
      <c r="AT1339" s="23"/>
      <c r="AU1339" s="23"/>
      <c r="AV1339" s="29"/>
    </row>
    <row r="1340">
      <c r="AN1340" s="6"/>
      <c r="AQ1340" s="28"/>
      <c r="AR1340" s="28"/>
      <c r="AS1340" s="23"/>
      <c r="AT1340" s="23"/>
      <c r="AU1340" s="23"/>
      <c r="AV1340" s="29"/>
    </row>
    <row r="1341">
      <c r="AN1341" s="6"/>
      <c r="AQ1341" s="28"/>
      <c r="AR1341" s="28"/>
      <c r="AS1341" s="23"/>
      <c r="AT1341" s="23"/>
      <c r="AU1341" s="23"/>
      <c r="AV1341" s="29"/>
    </row>
    <row r="1342">
      <c r="AN1342" s="6"/>
      <c r="AQ1342" s="28"/>
      <c r="AR1342" s="28"/>
      <c r="AS1342" s="23"/>
      <c r="AT1342" s="23"/>
      <c r="AU1342" s="23"/>
      <c r="AV1342" s="29"/>
    </row>
    <row r="1343">
      <c r="AN1343" s="6"/>
      <c r="AQ1343" s="28"/>
      <c r="AR1343" s="28"/>
      <c r="AS1343" s="23"/>
      <c r="AT1343" s="23"/>
      <c r="AU1343" s="23"/>
      <c r="AV1343" s="29"/>
    </row>
    <row r="1344">
      <c r="AN1344" s="6"/>
      <c r="AQ1344" s="28"/>
      <c r="AR1344" s="28"/>
      <c r="AS1344" s="23"/>
      <c r="AT1344" s="23"/>
      <c r="AU1344" s="23"/>
      <c r="AV1344" s="29"/>
    </row>
    <row r="1345">
      <c r="AN1345" s="6"/>
      <c r="AQ1345" s="28"/>
      <c r="AR1345" s="28"/>
      <c r="AS1345" s="23"/>
      <c r="AT1345" s="23"/>
      <c r="AU1345" s="23"/>
      <c r="AV1345" s="29"/>
    </row>
    <row r="1346">
      <c r="AN1346" s="6"/>
      <c r="AQ1346" s="28"/>
      <c r="AR1346" s="28"/>
      <c r="AS1346" s="23"/>
      <c r="AT1346" s="23"/>
      <c r="AU1346" s="23"/>
      <c r="AV1346" s="29"/>
    </row>
    <row r="1347">
      <c r="AN1347" s="6"/>
      <c r="AQ1347" s="28"/>
      <c r="AR1347" s="28"/>
      <c r="AS1347" s="23"/>
      <c r="AT1347" s="23"/>
      <c r="AU1347" s="23"/>
      <c r="AV1347" s="29"/>
    </row>
    <row r="1348">
      <c r="AN1348" s="6"/>
      <c r="AQ1348" s="28"/>
      <c r="AR1348" s="28"/>
      <c r="AS1348" s="23"/>
      <c r="AT1348" s="23"/>
      <c r="AU1348" s="23"/>
      <c r="AV1348" s="29"/>
    </row>
    <row r="1349">
      <c r="AN1349" s="6"/>
      <c r="AQ1349" s="28"/>
      <c r="AR1349" s="28"/>
      <c r="AS1349" s="23"/>
      <c r="AT1349" s="23"/>
      <c r="AU1349" s="23"/>
      <c r="AV1349" s="29"/>
    </row>
    <row r="1350">
      <c r="AN1350" s="6"/>
      <c r="AQ1350" s="28"/>
      <c r="AR1350" s="28"/>
      <c r="AS1350" s="23"/>
      <c r="AT1350" s="23"/>
      <c r="AU1350" s="23"/>
      <c r="AV1350" s="29"/>
    </row>
    <row r="1351">
      <c r="AN1351" s="6"/>
      <c r="AQ1351" s="28"/>
      <c r="AR1351" s="28"/>
      <c r="AS1351" s="23"/>
      <c r="AT1351" s="23"/>
      <c r="AU1351" s="23"/>
      <c r="AV1351" s="29"/>
    </row>
    <row r="1352">
      <c r="AN1352" s="6"/>
      <c r="AQ1352" s="28"/>
      <c r="AR1352" s="28"/>
      <c r="AS1352" s="23"/>
      <c r="AT1352" s="23"/>
      <c r="AU1352" s="23"/>
      <c r="AV1352" s="29"/>
    </row>
    <row r="1353">
      <c r="AN1353" s="6"/>
      <c r="AQ1353" s="28"/>
      <c r="AR1353" s="28"/>
      <c r="AS1353" s="23"/>
      <c r="AT1353" s="23"/>
      <c r="AU1353" s="23"/>
      <c r="AV1353" s="29"/>
    </row>
    <row r="1354">
      <c r="AN1354" s="6"/>
      <c r="AQ1354" s="28"/>
      <c r="AR1354" s="28"/>
      <c r="AS1354" s="23"/>
      <c r="AT1354" s="23"/>
      <c r="AU1354" s="23"/>
      <c r="AV1354" s="29"/>
    </row>
    <row r="1355">
      <c r="AN1355" s="6"/>
      <c r="AQ1355" s="28"/>
      <c r="AR1355" s="28"/>
      <c r="AS1355" s="23"/>
      <c r="AT1355" s="23"/>
      <c r="AU1355" s="23"/>
      <c r="AV1355" s="29"/>
    </row>
    <row r="1356">
      <c r="AN1356" s="6"/>
      <c r="AQ1356" s="28"/>
      <c r="AR1356" s="28"/>
      <c r="AS1356" s="23"/>
      <c r="AT1356" s="23"/>
      <c r="AU1356" s="23"/>
      <c r="AV1356" s="29"/>
    </row>
    <row r="1357">
      <c r="AN1357" s="6"/>
      <c r="AQ1357" s="28"/>
      <c r="AR1357" s="28"/>
      <c r="AS1357" s="23"/>
      <c r="AT1357" s="23"/>
      <c r="AU1357" s="23"/>
      <c r="AV1357" s="29"/>
    </row>
    <row r="1358">
      <c r="AN1358" s="6"/>
      <c r="AQ1358" s="28"/>
      <c r="AR1358" s="28"/>
      <c r="AS1358" s="23"/>
      <c r="AT1358" s="23"/>
      <c r="AU1358" s="23"/>
      <c r="AV1358" s="29"/>
    </row>
    <row r="1359">
      <c r="AN1359" s="6"/>
      <c r="AQ1359" s="28"/>
      <c r="AR1359" s="28"/>
      <c r="AS1359" s="23"/>
      <c r="AT1359" s="23"/>
      <c r="AU1359" s="23"/>
      <c r="AV1359" s="29"/>
    </row>
    <row r="1360">
      <c r="AN1360" s="6"/>
      <c r="AQ1360" s="28"/>
      <c r="AR1360" s="28"/>
      <c r="AS1360" s="23"/>
      <c r="AT1360" s="23"/>
      <c r="AU1360" s="23"/>
      <c r="AV1360" s="29"/>
    </row>
    <row r="1361">
      <c r="AN1361" s="6"/>
      <c r="AQ1361" s="28"/>
      <c r="AR1361" s="28"/>
      <c r="AS1361" s="23"/>
      <c r="AT1361" s="23"/>
      <c r="AU1361" s="23"/>
      <c r="AV1361" s="29"/>
    </row>
    <row r="1362">
      <c r="AN1362" s="6"/>
      <c r="AQ1362" s="28"/>
      <c r="AR1362" s="28"/>
      <c r="AS1362" s="23"/>
      <c r="AT1362" s="23"/>
      <c r="AU1362" s="23"/>
      <c r="AV1362" s="29"/>
    </row>
    <row r="1363">
      <c r="AN1363" s="6"/>
      <c r="AQ1363" s="28"/>
      <c r="AR1363" s="28"/>
      <c r="AS1363" s="23"/>
      <c r="AT1363" s="23"/>
      <c r="AU1363" s="23"/>
      <c r="AV1363" s="29"/>
    </row>
    <row r="1364">
      <c r="AN1364" s="6"/>
      <c r="AQ1364" s="28"/>
      <c r="AR1364" s="28"/>
      <c r="AS1364" s="23"/>
      <c r="AT1364" s="23"/>
      <c r="AU1364" s="23"/>
      <c r="AV1364" s="29"/>
    </row>
    <row r="1365">
      <c r="AN1365" s="6"/>
      <c r="AQ1365" s="28"/>
      <c r="AR1365" s="28"/>
      <c r="AS1365" s="23"/>
      <c r="AT1365" s="23"/>
      <c r="AU1365" s="23"/>
      <c r="AV1365" s="29"/>
    </row>
    <row r="1366">
      <c r="AN1366" s="6"/>
      <c r="AQ1366" s="28"/>
      <c r="AR1366" s="28"/>
      <c r="AS1366" s="23"/>
      <c r="AT1366" s="23"/>
      <c r="AU1366" s="23"/>
      <c r="AV1366" s="29"/>
    </row>
    <row r="1367">
      <c r="AN1367" s="6"/>
      <c r="AQ1367" s="28"/>
      <c r="AR1367" s="28"/>
      <c r="AS1367" s="23"/>
      <c r="AT1367" s="23"/>
      <c r="AU1367" s="23"/>
      <c r="AV1367" s="29"/>
    </row>
    <row r="1368">
      <c r="AN1368" s="6"/>
      <c r="AQ1368" s="28"/>
      <c r="AR1368" s="28"/>
      <c r="AS1368" s="23"/>
      <c r="AT1368" s="23"/>
      <c r="AU1368" s="23"/>
      <c r="AV1368" s="29"/>
    </row>
    <row r="1369">
      <c r="AN1369" s="6"/>
      <c r="AQ1369" s="28"/>
      <c r="AR1369" s="28"/>
      <c r="AS1369" s="23"/>
      <c r="AT1369" s="23"/>
      <c r="AU1369" s="23"/>
      <c r="AV1369" s="29"/>
    </row>
    <row r="1370">
      <c r="AN1370" s="6"/>
      <c r="AQ1370" s="28"/>
      <c r="AR1370" s="28"/>
      <c r="AS1370" s="23"/>
      <c r="AT1370" s="23"/>
      <c r="AU1370" s="23"/>
      <c r="AV1370" s="29"/>
    </row>
    <row r="1371">
      <c r="AN1371" s="6"/>
      <c r="AQ1371" s="28"/>
      <c r="AR1371" s="28"/>
      <c r="AS1371" s="23"/>
      <c r="AT1371" s="23"/>
      <c r="AU1371" s="23"/>
      <c r="AV1371" s="29"/>
    </row>
    <row r="1372">
      <c r="AN1372" s="6"/>
      <c r="AQ1372" s="28"/>
      <c r="AR1372" s="28"/>
      <c r="AS1372" s="23"/>
      <c r="AT1372" s="23"/>
      <c r="AU1372" s="23"/>
      <c r="AV1372" s="29"/>
    </row>
    <row r="1373">
      <c r="AN1373" s="6"/>
      <c r="AQ1373" s="28"/>
      <c r="AR1373" s="28"/>
      <c r="AS1373" s="23"/>
      <c r="AT1373" s="23"/>
      <c r="AU1373" s="23"/>
      <c r="AV1373" s="29"/>
    </row>
    <row r="1374">
      <c r="AN1374" s="6"/>
      <c r="AQ1374" s="28"/>
      <c r="AR1374" s="28"/>
      <c r="AS1374" s="23"/>
      <c r="AT1374" s="23"/>
      <c r="AU1374" s="23"/>
      <c r="AV1374" s="29"/>
    </row>
    <row r="1375">
      <c r="AN1375" s="6"/>
      <c r="AQ1375" s="28"/>
      <c r="AR1375" s="28"/>
      <c r="AS1375" s="23"/>
      <c r="AT1375" s="23"/>
      <c r="AU1375" s="23"/>
      <c r="AV1375" s="29"/>
    </row>
    <row r="1376">
      <c r="AN1376" s="6"/>
      <c r="AQ1376" s="28"/>
      <c r="AR1376" s="28"/>
      <c r="AS1376" s="23"/>
      <c r="AT1376" s="23"/>
      <c r="AU1376" s="23"/>
      <c r="AV1376" s="29"/>
    </row>
    <row r="1377">
      <c r="AN1377" s="6"/>
      <c r="AQ1377" s="28"/>
      <c r="AR1377" s="28"/>
      <c r="AS1377" s="23"/>
      <c r="AT1377" s="23"/>
      <c r="AU1377" s="23"/>
      <c r="AV1377" s="29"/>
    </row>
    <row r="1378">
      <c r="AN1378" s="6"/>
      <c r="AQ1378" s="28"/>
      <c r="AR1378" s="28"/>
      <c r="AS1378" s="23"/>
      <c r="AT1378" s="23"/>
      <c r="AU1378" s="23"/>
      <c r="AV1378" s="29"/>
    </row>
    <row r="1379">
      <c r="AN1379" s="6"/>
      <c r="AQ1379" s="28"/>
      <c r="AR1379" s="28"/>
      <c r="AS1379" s="23"/>
      <c r="AT1379" s="23"/>
      <c r="AU1379" s="23"/>
      <c r="AV1379" s="29"/>
    </row>
    <row r="1380">
      <c r="AN1380" s="6"/>
      <c r="AQ1380" s="28"/>
      <c r="AR1380" s="28"/>
      <c r="AS1380" s="23"/>
      <c r="AT1380" s="23"/>
      <c r="AU1380" s="23"/>
      <c r="AV1380" s="29"/>
    </row>
    <row r="1381">
      <c r="AN1381" s="6"/>
      <c r="AQ1381" s="28"/>
      <c r="AR1381" s="28"/>
      <c r="AS1381" s="23"/>
      <c r="AT1381" s="23"/>
      <c r="AU1381" s="23"/>
      <c r="AV1381" s="29"/>
    </row>
    <row r="1382">
      <c r="AN1382" s="6"/>
      <c r="AQ1382" s="28"/>
      <c r="AR1382" s="28"/>
      <c r="AS1382" s="23"/>
      <c r="AT1382" s="23"/>
      <c r="AU1382" s="23"/>
      <c r="AV1382" s="29"/>
    </row>
    <row r="1383">
      <c r="AN1383" s="6"/>
      <c r="AQ1383" s="28"/>
      <c r="AR1383" s="28"/>
      <c r="AS1383" s="23"/>
      <c r="AT1383" s="23"/>
      <c r="AU1383" s="23"/>
      <c r="AV1383" s="29"/>
    </row>
    <row r="1384">
      <c r="AN1384" s="6"/>
      <c r="AQ1384" s="28"/>
      <c r="AR1384" s="28"/>
      <c r="AS1384" s="23"/>
      <c r="AT1384" s="23"/>
      <c r="AU1384" s="23"/>
      <c r="AV1384" s="29"/>
    </row>
    <row r="1385">
      <c r="AN1385" s="6"/>
      <c r="AQ1385" s="28"/>
      <c r="AR1385" s="28"/>
      <c r="AS1385" s="23"/>
      <c r="AT1385" s="23"/>
      <c r="AU1385" s="23"/>
      <c r="AV1385" s="29"/>
    </row>
    <row r="1386">
      <c r="AN1386" s="6"/>
      <c r="AQ1386" s="28"/>
      <c r="AR1386" s="28"/>
      <c r="AS1386" s="23"/>
      <c r="AT1386" s="23"/>
      <c r="AU1386" s="23"/>
      <c r="AV1386" s="29"/>
    </row>
    <row r="1387">
      <c r="AN1387" s="6"/>
      <c r="AQ1387" s="28"/>
      <c r="AR1387" s="28"/>
      <c r="AS1387" s="23"/>
      <c r="AT1387" s="23"/>
      <c r="AU1387" s="23"/>
      <c r="AV1387" s="29"/>
    </row>
    <row r="1388">
      <c r="AN1388" s="6"/>
      <c r="AQ1388" s="28"/>
      <c r="AR1388" s="28"/>
      <c r="AS1388" s="23"/>
      <c r="AT1388" s="23"/>
      <c r="AU1388" s="23"/>
      <c r="AV1388" s="29"/>
    </row>
    <row r="1389">
      <c r="AN1389" s="6"/>
      <c r="AQ1389" s="28"/>
      <c r="AR1389" s="28"/>
      <c r="AS1389" s="23"/>
      <c r="AT1389" s="23"/>
      <c r="AU1389" s="23"/>
      <c r="AV1389" s="29"/>
    </row>
    <row r="1390">
      <c r="AN1390" s="6"/>
      <c r="AQ1390" s="28"/>
      <c r="AR1390" s="28"/>
      <c r="AS1390" s="23"/>
      <c r="AT1390" s="23"/>
      <c r="AU1390" s="23"/>
      <c r="AV1390" s="29"/>
    </row>
    <row r="1391">
      <c r="AN1391" s="6"/>
      <c r="AQ1391" s="28"/>
      <c r="AR1391" s="28"/>
      <c r="AS1391" s="23"/>
      <c r="AT1391" s="23"/>
      <c r="AU1391" s="23"/>
      <c r="AV1391" s="29"/>
    </row>
    <row r="1392">
      <c r="AN1392" s="6"/>
      <c r="AQ1392" s="28"/>
      <c r="AR1392" s="28"/>
      <c r="AS1392" s="23"/>
      <c r="AT1392" s="23"/>
      <c r="AU1392" s="23"/>
      <c r="AV1392" s="29"/>
    </row>
    <row r="1393">
      <c r="AN1393" s="6"/>
      <c r="AQ1393" s="28"/>
      <c r="AR1393" s="28"/>
      <c r="AS1393" s="23"/>
      <c r="AT1393" s="23"/>
      <c r="AU1393" s="23"/>
      <c r="AV1393" s="29"/>
    </row>
    <row r="1394">
      <c r="AN1394" s="6"/>
      <c r="AQ1394" s="28"/>
      <c r="AR1394" s="28"/>
      <c r="AS1394" s="23"/>
      <c r="AT1394" s="23"/>
      <c r="AU1394" s="23"/>
      <c r="AV1394" s="29"/>
    </row>
    <row r="1395">
      <c r="AN1395" s="6"/>
      <c r="AQ1395" s="28"/>
      <c r="AR1395" s="28"/>
      <c r="AS1395" s="23"/>
      <c r="AT1395" s="23"/>
      <c r="AU1395" s="23"/>
      <c r="AV1395" s="29"/>
    </row>
    <row r="1396">
      <c r="AN1396" s="6"/>
      <c r="AQ1396" s="28"/>
      <c r="AR1396" s="28"/>
      <c r="AS1396" s="23"/>
      <c r="AT1396" s="23"/>
      <c r="AU1396" s="23"/>
      <c r="AV1396" s="29"/>
    </row>
    <row r="1397">
      <c r="AN1397" s="6"/>
      <c r="AQ1397" s="28"/>
      <c r="AR1397" s="28"/>
      <c r="AS1397" s="23"/>
      <c r="AT1397" s="23"/>
      <c r="AU1397" s="23"/>
      <c r="AV1397" s="29"/>
    </row>
    <row r="1398">
      <c r="AN1398" s="6"/>
      <c r="AQ1398" s="28"/>
      <c r="AR1398" s="28"/>
      <c r="AS1398" s="23"/>
      <c r="AT1398" s="23"/>
      <c r="AU1398" s="23"/>
      <c r="AV1398" s="29"/>
    </row>
    <row r="1399">
      <c r="AN1399" s="6"/>
      <c r="AQ1399" s="28"/>
      <c r="AR1399" s="28"/>
      <c r="AS1399" s="23"/>
      <c r="AT1399" s="23"/>
      <c r="AU1399" s="23"/>
      <c r="AV1399" s="29"/>
    </row>
    <row r="1400">
      <c r="AN1400" s="6"/>
      <c r="AQ1400" s="28"/>
      <c r="AR1400" s="28"/>
      <c r="AS1400" s="23"/>
      <c r="AT1400" s="23"/>
      <c r="AU1400" s="23"/>
      <c r="AV1400" s="29"/>
    </row>
    <row r="1401">
      <c r="AN1401" s="6"/>
      <c r="AQ1401" s="28"/>
      <c r="AR1401" s="28"/>
      <c r="AS1401" s="23"/>
      <c r="AT1401" s="23"/>
      <c r="AU1401" s="23"/>
      <c r="AV1401" s="29"/>
    </row>
    <row r="1402">
      <c r="AN1402" s="6"/>
      <c r="AQ1402" s="28"/>
      <c r="AR1402" s="28"/>
      <c r="AS1402" s="23"/>
      <c r="AT1402" s="23"/>
      <c r="AU1402" s="23"/>
      <c r="AV1402" s="29"/>
    </row>
    <row r="1403">
      <c r="AN1403" s="6"/>
      <c r="AQ1403" s="28"/>
      <c r="AR1403" s="28"/>
      <c r="AS1403" s="23"/>
      <c r="AT1403" s="23"/>
      <c r="AU1403" s="23"/>
      <c r="AV1403" s="29"/>
    </row>
    <row r="1404">
      <c r="AN1404" s="6"/>
      <c r="AQ1404" s="28"/>
      <c r="AR1404" s="28"/>
      <c r="AS1404" s="23"/>
      <c r="AT1404" s="23"/>
      <c r="AU1404" s="23"/>
      <c r="AV1404" s="29"/>
    </row>
    <row r="1405">
      <c r="AN1405" s="6"/>
      <c r="AQ1405" s="28"/>
      <c r="AR1405" s="28"/>
      <c r="AS1405" s="23"/>
      <c r="AT1405" s="23"/>
      <c r="AU1405" s="23"/>
      <c r="AV1405" s="29"/>
    </row>
    <row r="1406">
      <c r="AN1406" s="6"/>
      <c r="AQ1406" s="28"/>
      <c r="AR1406" s="28"/>
      <c r="AS1406" s="23"/>
      <c r="AT1406" s="23"/>
      <c r="AU1406" s="23"/>
      <c r="AV1406" s="29"/>
    </row>
    <row r="1407">
      <c r="AN1407" s="6"/>
      <c r="AQ1407" s="28"/>
      <c r="AR1407" s="28"/>
      <c r="AS1407" s="23"/>
      <c r="AT1407" s="23"/>
      <c r="AU1407" s="23"/>
      <c r="AV1407" s="29"/>
    </row>
    <row r="1408">
      <c r="AN1408" s="6"/>
      <c r="AQ1408" s="28"/>
      <c r="AR1408" s="28"/>
      <c r="AS1408" s="23"/>
      <c r="AT1408" s="23"/>
      <c r="AU1408" s="23"/>
      <c r="AV1408" s="29"/>
    </row>
    <row r="1409">
      <c r="AN1409" s="6"/>
      <c r="AQ1409" s="28"/>
      <c r="AR1409" s="28"/>
      <c r="AS1409" s="23"/>
      <c r="AT1409" s="23"/>
      <c r="AU1409" s="23"/>
      <c r="AV1409" s="29"/>
    </row>
    <row r="1410">
      <c r="AN1410" s="6"/>
      <c r="AQ1410" s="28"/>
      <c r="AR1410" s="28"/>
      <c r="AS1410" s="23"/>
      <c r="AT1410" s="23"/>
      <c r="AU1410" s="23"/>
      <c r="AV1410" s="29"/>
    </row>
    <row r="1411">
      <c r="AN1411" s="6"/>
      <c r="AQ1411" s="28"/>
      <c r="AR1411" s="28"/>
      <c r="AS1411" s="23"/>
      <c r="AT1411" s="23"/>
      <c r="AU1411" s="23"/>
      <c r="AV1411" s="29"/>
    </row>
    <row r="1412">
      <c r="AN1412" s="6"/>
      <c r="AQ1412" s="28"/>
      <c r="AR1412" s="28"/>
      <c r="AS1412" s="23"/>
      <c r="AT1412" s="23"/>
      <c r="AU1412" s="23"/>
      <c r="AV1412" s="29"/>
    </row>
    <row r="1413">
      <c r="AN1413" s="6"/>
      <c r="AQ1413" s="28"/>
      <c r="AR1413" s="28"/>
      <c r="AS1413" s="23"/>
      <c r="AT1413" s="23"/>
      <c r="AU1413" s="23"/>
      <c r="AV1413" s="29"/>
    </row>
    <row r="1414">
      <c r="AN1414" s="6"/>
      <c r="AQ1414" s="28"/>
      <c r="AR1414" s="28"/>
      <c r="AS1414" s="23"/>
      <c r="AT1414" s="23"/>
      <c r="AU1414" s="23"/>
      <c r="AV1414" s="29"/>
    </row>
    <row r="1415">
      <c r="AN1415" s="6"/>
      <c r="AQ1415" s="28"/>
      <c r="AR1415" s="28"/>
      <c r="AS1415" s="23"/>
      <c r="AT1415" s="23"/>
      <c r="AU1415" s="23"/>
      <c r="AV1415" s="29"/>
    </row>
    <row r="1416">
      <c r="AN1416" s="6"/>
      <c r="AQ1416" s="28"/>
      <c r="AR1416" s="28"/>
      <c r="AS1416" s="23"/>
      <c r="AT1416" s="23"/>
      <c r="AU1416" s="23"/>
      <c r="AV1416" s="29"/>
    </row>
    <row r="1417">
      <c r="AN1417" s="6"/>
      <c r="AQ1417" s="28"/>
      <c r="AR1417" s="28"/>
      <c r="AS1417" s="23"/>
      <c r="AT1417" s="23"/>
      <c r="AU1417" s="23"/>
      <c r="AV1417" s="29"/>
    </row>
    <row r="1418">
      <c r="AN1418" s="6"/>
      <c r="AQ1418" s="28"/>
      <c r="AR1418" s="28"/>
      <c r="AS1418" s="23"/>
      <c r="AT1418" s="23"/>
      <c r="AU1418" s="23"/>
      <c r="AV1418" s="29"/>
    </row>
    <row r="1419">
      <c r="AN1419" s="6"/>
      <c r="AQ1419" s="28"/>
      <c r="AR1419" s="28"/>
      <c r="AS1419" s="23"/>
      <c r="AT1419" s="23"/>
      <c r="AU1419" s="23"/>
      <c r="AV1419" s="29"/>
    </row>
    <row r="1420">
      <c r="AN1420" s="6"/>
      <c r="AQ1420" s="28"/>
      <c r="AR1420" s="28"/>
      <c r="AS1420" s="23"/>
      <c r="AT1420" s="23"/>
      <c r="AU1420" s="23"/>
      <c r="AV1420" s="29"/>
    </row>
    <row r="1421">
      <c r="AN1421" s="6"/>
      <c r="AQ1421" s="28"/>
      <c r="AR1421" s="28"/>
      <c r="AS1421" s="23"/>
      <c r="AT1421" s="23"/>
      <c r="AU1421" s="23"/>
      <c r="AV1421" s="29"/>
    </row>
    <row r="1422">
      <c r="AN1422" s="6"/>
      <c r="AQ1422" s="28"/>
      <c r="AR1422" s="28"/>
      <c r="AS1422" s="23"/>
      <c r="AT1422" s="23"/>
      <c r="AU1422" s="23"/>
      <c r="AV1422" s="29"/>
    </row>
    <row r="1423">
      <c r="AN1423" s="6"/>
      <c r="AQ1423" s="28"/>
      <c r="AR1423" s="28"/>
      <c r="AS1423" s="23"/>
      <c r="AT1423" s="23"/>
      <c r="AU1423" s="23"/>
      <c r="AV1423" s="29"/>
    </row>
    <row r="1424">
      <c r="AN1424" s="6"/>
      <c r="AQ1424" s="28"/>
      <c r="AR1424" s="28"/>
      <c r="AS1424" s="23"/>
      <c r="AT1424" s="23"/>
      <c r="AU1424" s="23"/>
      <c r="AV1424" s="29"/>
    </row>
    <row r="1425">
      <c r="AN1425" s="6"/>
      <c r="AQ1425" s="28"/>
      <c r="AR1425" s="28"/>
      <c r="AS1425" s="23"/>
      <c r="AT1425" s="23"/>
      <c r="AU1425" s="23"/>
      <c r="AV1425" s="29"/>
    </row>
    <row r="1426">
      <c r="AN1426" s="6"/>
      <c r="AQ1426" s="28"/>
      <c r="AR1426" s="28"/>
      <c r="AS1426" s="23"/>
      <c r="AT1426" s="23"/>
      <c r="AU1426" s="23"/>
      <c r="AV1426" s="29"/>
    </row>
    <row r="1427">
      <c r="AN1427" s="6"/>
      <c r="AQ1427" s="28"/>
      <c r="AR1427" s="28"/>
      <c r="AS1427" s="23"/>
      <c r="AT1427" s="23"/>
      <c r="AU1427" s="23"/>
      <c r="AV1427" s="29"/>
    </row>
    <row r="1428">
      <c r="AN1428" s="6"/>
      <c r="AQ1428" s="28"/>
      <c r="AR1428" s="28"/>
      <c r="AS1428" s="23"/>
      <c r="AT1428" s="23"/>
      <c r="AU1428" s="23"/>
      <c r="AV1428" s="29"/>
    </row>
    <row r="1429">
      <c r="AN1429" s="6"/>
      <c r="AQ1429" s="28"/>
      <c r="AR1429" s="28"/>
      <c r="AS1429" s="23"/>
      <c r="AT1429" s="23"/>
      <c r="AU1429" s="23"/>
      <c r="AV1429" s="29"/>
    </row>
    <row r="1430">
      <c r="AN1430" s="6"/>
      <c r="AQ1430" s="28"/>
      <c r="AR1430" s="28"/>
      <c r="AS1430" s="23"/>
      <c r="AT1430" s="23"/>
      <c r="AU1430" s="23"/>
      <c r="AV1430" s="29"/>
    </row>
    <row r="1431">
      <c r="AN1431" s="6"/>
      <c r="AQ1431" s="28"/>
      <c r="AR1431" s="28"/>
      <c r="AS1431" s="23"/>
      <c r="AT1431" s="23"/>
      <c r="AU1431" s="23"/>
      <c r="AV1431" s="29"/>
    </row>
    <row r="1432">
      <c r="AN1432" s="6"/>
      <c r="AQ1432" s="28"/>
      <c r="AR1432" s="28"/>
      <c r="AS1432" s="23"/>
      <c r="AT1432" s="23"/>
      <c r="AU1432" s="23"/>
      <c r="AV1432" s="29"/>
    </row>
    <row r="1433">
      <c r="AN1433" s="6"/>
      <c r="AQ1433" s="28"/>
      <c r="AR1433" s="28"/>
      <c r="AS1433" s="23"/>
      <c r="AT1433" s="23"/>
      <c r="AU1433" s="23"/>
      <c r="AV1433" s="29"/>
    </row>
    <row r="1434">
      <c r="AN1434" s="6"/>
      <c r="AQ1434" s="28"/>
      <c r="AR1434" s="28"/>
      <c r="AS1434" s="23"/>
      <c r="AT1434" s="23"/>
      <c r="AU1434" s="23"/>
      <c r="AV1434" s="29"/>
    </row>
    <row r="1435">
      <c r="AN1435" s="6"/>
      <c r="AQ1435" s="28"/>
      <c r="AR1435" s="28"/>
      <c r="AS1435" s="23"/>
      <c r="AT1435" s="23"/>
      <c r="AU1435" s="23"/>
      <c r="AV1435" s="29"/>
    </row>
    <row r="1436">
      <c r="AN1436" s="6"/>
      <c r="AQ1436" s="28"/>
      <c r="AR1436" s="28"/>
      <c r="AS1436" s="23"/>
      <c r="AT1436" s="23"/>
      <c r="AU1436" s="23"/>
      <c r="AV1436" s="29"/>
    </row>
    <row r="1437">
      <c r="AN1437" s="6"/>
      <c r="AQ1437" s="28"/>
      <c r="AR1437" s="28"/>
      <c r="AS1437" s="23"/>
      <c r="AT1437" s="23"/>
      <c r="AU1437" s="23"/>
      <c r="AV1437" s="29"/>
    </row>
    <row r="1438">
      <c r="AN1438" s="6"/>
      <c r="AQ1438" s="28"/>
      <c r="AR1438" s="28"/>
      <c r="AS1438" s="23"/>
      <c r="AT1438" s="23"/>
      <c r="AU1438" s="23"/>
      <c r="AV1438" s="29"/>
    </row>
    <row r="1439">
      <c r="AN1439" s="6"/>
      <c r="AQ1439" s="28"/>
      <c r="AR1439" s="28"/>
      <c r="AS1439" s="23"/>
      <c r="AT1439" s="23"/>
      <c r="AU1439" s="23"/>
      <c r="AV1439" s="29"/>
    </row>
    <row r="1440">
      <c r="AN1440" s="6"/>
      <c r="AQ1440" s="28"/>
      <c r="AR1440" s="28"/>
      <c r="AS1440" s="23"/>
      <c r="AT1440" s="23"/>
      <c r="AU1440" s="23"/>
      <c r="AV1440" s="29"/>
    </row>
    <row r="1441">
      <c r="AN1441" s="6"/>
      <c r="AQ1441" s="28"/>
      <c r="AR1441" s="28"/>
      <c r="AS1441" s="23"/>
      <c r="AT1441" s="23"/>
      <c r="AU1441" s="23"/>
      <c r="AV1441" s="29"/>
    </row>
    <row r="1442">
      <c r="AN1442" s="6"/>
      <c r="AQ1442" s="28"/>
      <c r="AR1442" s="28"/>
      <c r="AS1442" s="23"/>
      <c r="AT1442" s="23"/>
      <c r="AU1442" s="23"/>
      <c r="AV1442" s="29"/>
    </row>
    <row r="1443">
      <c r="AN1443" s="6"/>
      <c r="AQ1443" s="28"/>
      <c r="AR1443" s="28"/>
      <c r="AS1443" s="23"/>
      <c r="AT1443" s="23"/>
      <c r="AU1443" s="23"/>
      <c r="AV1443" s="29"/>
    </row>
    <row r="1444">
      <c r="AN1444" s="6"/>
      <c r="AQ1444" s="28"/>
      <c r="AR1444" s="28"/>
      <c r="AS1444" s="23"/>
      <c r="AT1444" s="23"/>
      <c r="AU1444" s="23"/>
      <c r="AV1444" s="29"/>
    </row>
    <row r="1445">
      <c r="AN1445" s="6"/>
      <c r="AQ1445" s="28"/>
      <c r="AR1445" s="28"/>
      <c r="AS1445" s="23"/>
      <c r="AT1445" s="23"/>
      <c r="AU1445" s="23"/>
      <c r="AV1445" s="29"/>
    </row>
    <row r="1446">
      <c r="AN1446" s="6"/>
      <c r="AQ1446" s="28"/>
      <c r="AR1446" s="28"/>
      <c r="AS1446" s="23"/>
      <c r="AT1446" s="23"/>
      <c r="AU1446" s="23"/>
      <c r="AV1446" s="29"/>
    </row>
    <row r="1447">
      <c r="AN1447" s="6"/>
      <c r="AQ1447" s="28"/>
      <c r="AR1447" s="28"/>
      <c r="AS1447" s="23"/>
      <c r="AT1447" s="23"/>
      <c r="AU1447" s="23"/>
      <c r="AV1447" s="29"/>
    </row>
    <row r="1448">
      <c r="AN1448" s="6"/>
      <c r="AQ1448" s="28"/>
      <c r="AR1448" s="28"/>
      <c r="AS1448" s="23"/>
      <c r="AT1448" s="23"/>
      <c r="AU1448" s="23"/>
      <c r="AV1448" s="29"/>
    </row>
    <row r="1449">
      <c r="AN1449" s="6"/>
      <c r="AQ1449" s="28"/>
      <c r="AR1449" s="28"/>
      <c r="AS1449" s="23"/>
      <c r="AT1449" s="23"/>
      <c r="AU1449" s="23"/>
      <c r="AV1449" s="29"/>
    </row>
    <row r="1450">
      <c r="AN1450" s="6"/>
      <c r="AQ1450" s="28"/>
      <c r="AR1450" s="28"/>
      <c r="AS1450" s="23"/>
      <c r="AT1450" s="23"/>
      <c r="AU1450" s="23"/>
      <c r="AV1450" s="29"/>
    </row>
    <row r="1451">
      <c r="AN1451" s="6"/>
      <c r="AQ1451" s="28"/>
      <c r="AR1451" s="28"/>
      <c r="AS1451" s="23"/>
      <c r="AT1451" s="23"/>
      <c r="AU1451" s="23"/>
      <c r="AV1451" s="29"/>
    </row>
    <row r="1452">
      <c r="AN1452" s="6"/>
      <c r="AQ1452" s="28"/>
      <c r="AR1452" s="28"/>
      <c r="AS1452" s="23"/>
      <c r="AT1452" s="23"/>
      <c r="AU1452" s="23"/>
      <c r="AV1452" s="29"/>
    </row>
    <row r="1453">
      <c r="AN1453" s="6"/>
      <c r="AQ1453" s="28"/>
      <c r="AR1453" s="28"/>
      <c r="AS1453" s="23"/>
      <c r="AT1453" s="23"/>
      <c r="AU1453" s="23"/>
      <c r="AV1453" s="29"/>
    </row>
    <row r="1454">
      <c r="AN1454" s="6"/>
      <c r="AQ1454" s="28"/>
      <c r="AR1454" s="28"/>
      <c r="AS1454" s="23"/>
      <c r="AT1454" s="23"/>
      <c r="AU1454" s="23"/>
      <c r="AV1454" s="29"/>
    </row>
    <row r="1455">
      <c r="AN1455" s="6"/>
      <c r="AQ1455" s="28"/>
      <c r="AR1455" s="28"/>
      <c r="AS1455" s="23"/>
      <c r="AT1455" s="23"/>
      <c r="AU1455" s="23"/>
      <c r="AV1455" s="29"/>
    </row>
    <row r="1456">
      <c r="AN1456" s="6"/>
      <c r="AQ1456" s="28"/>
      <c r="AR1456" s="28"/>
      <c r="AS1456" s="23"/>
      <c r="AT1456" s="23"/>
      <c r="AU1456" s="23"/>
      <c r="AV1456" s="29"/>
    </row>
    <row r="1457">
      <c r="AN1457" s="6"/>
      <c r="AQ1457" s="28"/>
      <c r="AR1457" s="28"/>
      <c r="AS1457" s="23"/>
      <c r="AT1457" s="23"/>
      <c r="AU1457" s="23"/>
      <c r="AV1457" s="29"/>
    </row>
    <row r="1458">
      <c r="AN1458" s="6"/>
      <c r="AQ1458" s="28"/>
      <c r="AR1458" s="28"/>
      <c r="AS1458" s="23"/>
      <c r="AT1458" s="23"/>
      <c r="AU1458" s="23"/>
      <c r="AV1458" s="29"/>
    </row>
    <row r="1459">
      <c r="AN1459" s="6"/>
      <c r="AQ1459" s="28"/>
      <c r="AR1459" s="28"/>
      <c r="AS1459" s="23"/>
      <c r="AT1459" s="23"/>
      <c r="AU1459" s="23"/>
      <c r="AV1459" s="29"/>
    </row>
    <row r="1460">
      <c r="AN1460" s="6"/>
      <c r="AQ1460" s="28"/>
      <c r="AR1460" s="28"/>
      <c r="AS1460" s="23"/>
      <c r="AT1460" s="23"/>
      <c r="AU1460" s="23"/>
      <c r="AV1460" s="29"/>
    </row>
    <row r="1461">
      <c r="AN1461" s="6"/>
      <c r="AQ1461" s="28"/>
      <c r="AR1461" s="28"/>
      <c r="AS1461" s="23"/>
      <c r="AT1461" s="23"/>
      <c r="AU1461" s="23"/>
      <c r="AV1461" s="29"/>
    </row>
    <row r="1462">
      <c r="AN1462" s="6"/>
      <c r="AQ1462" s="28"/>
      <c r="AR1462" s="28"/>
      <c r="AS1462" s="23"/>
      <c r="AT1462" s="23"/>
      <c r="AU1462" s="23"/>
      <c r="AV1462" s="29"/>
    </row>
    <row r="1463">
      <c r="AN1463" s="6"/>
      <c r="AQ1463" s="28"/>
      <c r="AR1463" s="28"/>
      <c r="AS1463" s="23"/>
      <c r="AT1463" s="23"/>
      <c r="AU1463" s="23"/>
      <c r="AV1463" s="29"/>
    </row>
    <row r="1464">
      <c r="AN1464" s="6"/>
      <c r="AQ1464" s="28"/>
      <c r="AR1464" s="28"/>
      <c r="AS1464" s="23"/>
      <c r="AT1464" s="23"/>
      <c r="AU1464" s="23"/>
      <c r="AV1464" s="29"/>
    </row>
    <row r="1465">
      <c r="AN1465" s="6"/>
      <c r="AQ1465" s="28"/>
      <c r="AR1465" s="28"/>
      <c r="AS1465" s="23"/>
      <c r="AT1465" s="23"/>
      <c r="AU1465" s="23"/>
      <c r="AV1465" s="29"/>
    </row>
    <row r="1466">
      <c r="AN1466" s="6"/>
      <c r="AQ1466" s="28"/>
      <c r="AR1466" s="28"/>
      <c r="AS1466" s="23"/>
      <c r="AT1466" s="23"/>
      <c r="AU1466" s="23"/>
      <c r="AV1466" s="29"/>
    </row>
    <row r="1467">
      <c r="AN1467" s="6"/>
      <c r="AQ1467" s="28"/>
      <c r="AR1467" s="28"/>
      <c r="AS1467" s="23"/>
      <c r="AT1467" s="23"/>
      <c r="AU1467" s="23"/>
      <c r="AV1467" s="29"/>
    </row>
    <row r="1468">
      <c r="AN1468" s="6"/>
      <c r="AQ1468" s="28"/>
      <c r="AR1468" s="28"/>
      <c r="AS1468" s="23"/>
      <c r="AT1468" s="23"/>
      <c r="AU1468" s="23"/>
      <c r="AV1468" s="29"/>
    </row>
    <row r="1469">
      <c r="AN1469" s="6"/>
      <c r="AQ1469" s="28"/>
      <c r="AR1469" s="28"/>
      <c r="AS1469" s="23"/>
      <c r="AT1469" s="23"/>
      <c r="AU1469" s="23"/>
      <c r="AV1469" s="29"/>
    </row>
    <row r="1470">
      <c r="AN1470" s="6"/>
      <c r="AQ1470" s="28"/>
      <c r="AR1470" s="28"/>
      <c r="AS1470" s="23"/>
      <c r="AT1470" s="23"/>
      <c r="AU1470" s="23"/>
      <c r="AV1470" s="29"/>
    </row>
    <row r="1471">
      <c r="AN1471" s="6"/>
      <c r="AQ1471" s="28"/>
      <c r="AR1471" s="28"/>
      <c r="AS1471" s="23"/>
      <c r="AT1471" s="23"/>
      <c r="AU1471" s="23"/>
      <c r="AV1471" s="29"/>
    </row>
    <row r="1472">
      <c r="AN1472" s="6"/>
      <c r="AQ1472" s="28"/>
      <c r="AR1472" s="28"/>
      <c r="AS1472" s="23"/>
      <c r="AT1472" s="23"/>
      <c r="AU1472" s="23"/>
      <c r="AV1472" s="29"/>
    </row>
    <row r="1473">
      <c r="AN1473" s="6"/>
      <c r="AQ1473" s="28"/>
      <c r="AR1473" s="28"/>
      <c r="AS1473" s="23"/>
      <c r="AT1473" s="23"/>
      <c r="AU1473" s="23"/>
      <c r="AV1473" s="29"/>
    </row>
    <row r="1474">
      <c r="AN1474" s="6"/>
      <c r="AQ1474" s="28"/>
      <c r="AR1474" s="28"/>
      <c r="AS1474" s="23"/>
      <c r="AT1474" s="23"/>
      <c r="AU1474" s="23"/>
      <c r="AV1474" s="29"/>
    </row>
    <row r="1475">
      <c r="AN1475" s="6"/>
      <c r="AQ1475" s="28"/>
      <c r="AR1475" s="28"/>
      <c r="AS1475" s="23"/>
      <c r="AT1475" s="23"/>
      <c r="AU1475" s="23"/>
      <c r="AV1475" s="29"/>
    </row>
    <row r="1476">
      <c r="AN1476" s="6"/>
      <c r="AQ1476" s="28"/>
      <c r="AR1476" s="28"/>
      <c r="AS1476" s="23"/>
      <c r="AT1476" s="23"/>
      <c r="AU1476" s="23"/>
      <c r="AV1476" s="29"/>
    </row>
    <row r="1477">
      <c r="AN1477" s="6"/>
      <c r="AQ1477" s="28"/>
      <c r="AR1477" s="28"/>
      <c r="AS1477" s="23"/>
      <c r="AT1477" s="23"/>
      <c r="AU1477" s="23"/>
      <c r="AV1477" s="29"/>
    </row>
    <row r="1478">
      <c r="AN1478" s="6"/>
      <c r="AQ1478" s="28"/>
      <c r="AR1478" s="28"/>
      <c r="AS1478" s="23"/>
      <c r="AT1478" s="23"/>
      <c r="AU1478" s="23"/>
      <c r="AV1478" s="29"/>
    </row>
    <row r="1479">
      <c r="AN1479" s="6"/>
      <c r="AQ1479" s="28"/>
      <c r="AR1479" s="28"/>
      <c r="AS1479" s="23"/>
      <c r="AT1479" s="23"/>
      <c r="AU1479" s="23"/>
      <c r="AV1479" s="29"/>
    </row>
    <row r="1480">
      <c r="AN1480" s="6"/>
      <c r="AQ1480" s="28"/>
      <c r="AR1480" s="28"/>
      <c r="AS1480" s="23"/>
      <c r="AT1480" s="23"/>
      <c r="AU1480" s="23"/>
      <c r="AV1480" s="29"/>
    </row>
    <row r="1481">
      <c r="AN1481" s="6"/>
      <c r="AQ1481" s="28"/>
      <c r="AR1481" s="28"/>
      <c r="AS1481" s="23"/>
      <c r="AT1481" s="23"/>
      <c r="AU1481" s="23"/>
      <c r="AV1481" s="29"/>
    </row>
    <row r="1482">
      <c r="AN1482" s="6"/>
      <c r="AQ1482" s="28"/>
      <c r="AR1482" s="28"/>
      <c r="AS1482" s="23"/>
      <c r="AT1482" s="23"/>
      <c r="AU1482" s="23"/>
      <c r="AV1482" s="29"/>
    </row>
    <row r="1483">
      <c r="AN1483" s="6"/>
      <c r="AQ1483" s="28"/>
      <c r="AR1483" s="28"/>
      <c r="AS1483" s="23"/>
      <c r="AT1483" s="23"/>
      <c r="AU1483" s="23"/>
      <c r="AV1483" s="29"/>
    </row>
    <row r="1484">
      <c r="AN1484" s="6"/>
      <c r="AQ1484" s="28"/>
      <c r="AR1484" s="28"/>
      <c r="AS1484" s="23"/>
      <c r="AT1484" s="23"/>
      <c r="AU1484" s="23"/>
      <c r="AV1484" s="29"/>
    </row>
    <row r="1485">
      <c r="AN1485" s="6"/>
      <c r="AQ1485" s="28"/>
      <c r="AR1485" s="28"/>
      <c r="AS1485" s="23"/>
      <c r="AT1485" s="23"/>
      <c r="AU1485" s="23"/>
      <c r="AV1485" s="29"/>
    </row>
    <row r="1486">
      <c r="AN1486" s="6"/>
      <c r="AQ1486" s="28"/>
      <c r="AR1486" s="28"/>
      <c r="AS1486" s="23"/>
      <c r="AT1486" s="23"/>
      <c r="AU1486" s="23"/>
      <c r="AV1486" s="29"/>
    </row>
    <row r="1487">
      <c r="AN1487" s="6"/>
      <c r="AQ1487" s="28"/>
      <c r="AR1487" s="28"/>
      <c r="AS1487" s="23"/>
      <c r="AT1487" s="23"/>
      <c r="AU1487" s="23"/>
      <c r="AV1487" s="29"/>
    </row>
    <row r="1488">
      <c r="AN1488" s="6"/>
      <c r="AQ1488" s="28"/>
      <c r="AR1488" s="28"/>
      <c r="AS1488" s="23"/>
      <c r="AT1488" s="23"/>
      <c r="AU1488" s="23"/>
      <c r="AV1488" s="29"/>
    </row>
    <row r="1489">
      <c r="AN1489" s="6"/>
      <c r="AQ1489" s="28"/>
      <c r="AR1489" s="28"/>
      <c r="AS1489" s="23"/>
      <c r="AT1489" s="23"/>
      <c r="AU1489" s="23"/>
      <c r="AV1489" s="29"/>
    </row>
    <row r="1490">
      <c r="AN1490" s="6"/>
      <c r="AQ1490" s="28"/>
      <c r="AR1490" s="28"/>
      <c r="AS1490" s="23"/>
      <c r="AT1490" s="23"/>
      <c r="AU1490" s="23"/>
      <c r="AV1490" s="29"/>
    </row>
    <row r="1491">
      <c r="AN1491" s="6"/>
      <c r="AQ1491" s="28"/>
      <c r="AR1491" s="28"/>
      <c r="AS1491" s="23"/>
      <c r="AT1491" s="23"/>
      <c r="AU1491" s="23"/>
      <c r="AV1491" s="29"/>
    </row>
    <row r="1492">
      <c r="AN1492" s="6"/>
      <c r="AQ1492" s="28"/>
      <c r="AR1492" s="28"/>
      <c r="AS1492" s="23"/>
      <c r="AT1492" s="23"/>
      <c r="AU1492" s="23"/>
      <c r="AV1492" s="29"/>
    </row>
    <row r="1493">
      <c r="AN1493" s="6"/>
      <c r="AQ1493" s="28"/>
      <c r="AR1493" s="28"/>
      <c r="AS1493" s="23"/>
      <c r="AT1493" s="23"/>
      <c r="AU1493" s="23"/>
      <c r="AV1493" s="29"/>
    </row>
    <row r="1494">
      <c r="AN1494" s="6"/>
      <c r="AQ1494" s="28"/>
      <c r="AR1494" s="28"/>
      <c r="AS1494" s="23"/>
      <c r="AT1494" s="23"/>
      <c r="AU1494" s="23"/>
      <c r="AV1494" s="29"/>
    </row>
    <row r="1495">
      <c r="AN1495" s="6"/>
      <c r="AQ1495" s="28"/>
      <c r="AR1495" s="28"/>
      <c r="AS1495" s="23"/>
      <c r="AT1495" s="23"/>
      <c r="AU1495" s="23"/>
      <c r="AV1495" s="29"/>
    </row>
    <row r="1496">
      <c r="AN1496" s="6"/>
      <c r="AQ1496" s="28"/>
      <c r="AR1496" s="28"/>
      <c r="AS1496" s="23"/>
      <c r="AT1496" s="23"/>
      <c r="AU1496" s="23"/>
      <c r="AV1496" s="29"/>
    </row>
    <row r="1497">
      <c r="AN1497" s="6"/>
      <c r="AQ1497" s="28"/>
      <c r="AR1497" s="28"/>
      <c r="AS1497" s="23"/>
      <c r="AT1497" s="23"/>
      <c r="AU1497" s="23"/>
      <c r="AV1497" s="29"/>
    </row>
    <row r="1498">
      <c r="AN1498" s="6"/>
      <c r="AQ1498" s="28"/>
      <c r="AR1498" s="28"/>
      <c r="AS1498" s="23"/>
      <c r="AT1498" s="23"/>
      <c r="AU1498" s="23"/>
      <c r="AV1498" s="29"/>
    </row>
    <row r="1499">
      <c r="AN1499" s="6"/>
      <c r="AQ1499" s="28"/>
      <c r="AR1499" s="28"/>
      <c r="AS1499" s="23"/>
      <c r="AT1499" s="23"/>
      <c r="AU1499" s="23"/>
      <c r="AV1499" s="29"/>
    </row>
    <row r="1500">
      <c r="AN1500" s="6"/>
      <c r="AQ1500" s="28"/>
      <c r="AR1500" s="28"/>
      <c r="AS1500" s="23"/>
      <c r="AT1500" s="23"/>
      <c r="AU1500" s="23"/>
      <c r="AV1500" s="29"/>
    </row>
    <row r="1501">
      <c r="AN1501" s="6"/>
      <c r="AQ1501" s="28"/>
      <c r="AR1501" s="28"/>
      <c r="AS1501" s="23"/>
      <c r="AT1501" s="23"/>
      <c r="AU1501" s="23"/>
      <c r="AV1501" s="29"/>
    </row>
    <row r="1502">
      <c r="AN1502" s="6"/>
      <c r="AQ1502" s="28"/>
      <c r="AR1502" s="28"/>
      <c r="AS1502" s="23"/>
      <c r="AT1502" s="23"/>
      <c r="AU1502" s="23"/>
      <c r="AV1502" s="29"/>
    </row>
    <row r="1503">
      <c r="AN1503" s="6"/>
      <c r="AQ1503" s="28"/>
      <c r="AR1503" s="28"/>
      <c r="AS1503" s="23"/>
      <c r="AT1503" s="23"/>
      <c r="AU1503" s="23"/>
      <c r="AV1503" s="29"/>
    </row>
    <row r="1504">
      <c r="AN1504" s="6"/>
      <c r="AQ1504" s="28"/>
      <c r="AR1504" s="28"/>
      <c r="AS1504" s="23"/>
      <c r="AT1504" s="23"/>
      <c r="AU1504" s="23"/>
      <c r="AV1504" s="29"/>
    </row>
    <row r="1505">
      <c r="AN1505" s="6"/>
      <c r="AQ1505" s="28"/>
      <c r="AR1505" s="28"/>
      <c r="AS1505" s="23"/>
      <c r="AT1505" s="23"/>
      <c r="AU1505" s="23"/>
      <c r="AV1505" s="29"/>
    </row>
    <row r="1506">
      <c r="AN1506" s="6"/>
      <c r="AQ1506" s="28"/>
      <c r="AR1506" s="28"/>
      <c r="AS1506" s="23"/>
      <c r="AT1506" s="23"/>
      <c r="AU1506" s="23"/>
      <c r="AV1506" s="29"/>
    </row>
    <row r="1507">
      <c r="AN1507" s="6"/>
      <c r="AQ1507" s="28"/>
      <c r="AR1507" s="28"/>
      <c r="AS1507" s="23"/>
      <c r="AT1507" s="23"/>
      <c r="AU1507" s="23"/>
      <c r="AV1507" s="29"/>
    </row>
    <row r="1508">
      <c r="AN1508" s="6"/>
      <c r="AQ1508" s="28"/>
      <c r="AR1508" s="28"/>
      <c r="AS1508" s="23"/>
      <c r="AT1508" s="23"/>
      <c r="AU1508" s="23"/>
      <c r="AV1508" s="29"/>
    </row>
    <row r="1509">
      <c r="AN1509" s="6"/>
      <c r="AQ1509" s="28"/>
      <c r="AR1509" s="28"/>
      <c r="AS1509" s="23"/>
      <c r="AT1509" s="23"/>
      <c r="AU1509" s="23"/>
      <c r="AV1509" s="29"/>
    </row>
    <row r="1510">
      <c r="AN1510" s="6"/>
      <c r="AQ1510" s="28"/>
      <c r="AR1510" s="28"/>
      <c r="AS1510" s="23"/>
      <c r="AT1510" s="23"/>
      <c r="AU1510" s="23"/>
      <c r="AV1510" s="29"/>
    </row>
    <row r="1511">
      <c r="AN1511" s="6"/>
      <c r="AQ1511" s="28"/>
      <c r="AR1511" s="28"/>
      <c r="AS1511" s="23"/>
      <c r="AT1511" s="23"/>
      <c r="AU1511" s="23"/>
      <c r="AV1511" s="29"/>
    </row>
    <row r="1512">
      <c r="AN1512" s="6"/>
      <c r="AQ1512" s="28"/>
      <c r="AR1512" s="28"/>
      <c r="AS1512" s="23"/>
      <c r="AT1512" s="23"/>
      <c r="AU1512" s="23"/>
      <c r="AV1512" s="29"/>
    </row>
    <row r="1513">
      <c r="AN1513" s="6"/>
      <c r="AQ1513" s="28"/>
      <c r="AR1513" s="28"/>
      <c r="AS1513" s="23"/>
      <c r="AT1513" s="23"/>
      <c r="AU1513" s="23"/>
      <c r="AV1513" s="29"/>
    </row>
    <row r="1514">
      <c r="AN1514" s="6"/>
      <c r="AQ1514" s="28"/>
      <c r="AR1514" s="28"/>
      <c r="AS1514" s="23"/>
      <c r="AT1514" s="23"/>
      <c r="AU1514" s="23"/>
      <c r="AV1514" s="29"/>
    </row>
    <row r="1515">
      <c r="AN1515" s="6"/>
      <c r="AQ1515" s="28"/>
      <c r="AR1515" s="28"/>
      <c r="AS1515" s="23"/>
      <c r="AT1515" s="23"/>
      <c r="AU1515" s="23"/>
      <c r="AV1515" s="29"/>
    </row>
    <row r="1516">
      <c r="AN1516" s="6"/>
      <c r="AQ1516" s="28"/>
      <c r="AR1516" s="28"/>
      <c r="AS1516" s="23"/>
      <c r="AT1516" s="23"/>
      <c r="AU1516" s="23"/>
      <c r="AV1516" s="29"/>
    </row>
    <row r="1517">
      <c r="AN1517" s="6"/>
      <c r="AQ1517" s="28"/>
      <c r="AR1517" s="28"/>
      <c r="AS1517" s="23"/>
      <c r="AT1517" s="23"/>
      <c r="AU1517" s="23"/>
      <c r="AV1517" s="29"/>
    </row>
    <row r="1518">
      <c r="AN1518" s="6"/>
      <c r="AQ1518" s="28"/>
      <c r="AR1518" s="28"/>
      <c r="AS1518" s="23"/>
      <c r="AT1518" s="23"/>
      <c r="AU1518" s="23"/>
      <c r="AV1518" s="29"/>
    </row>
    <row r="1519">
      <c r="AN1519" s="6"/>
      <c r="AQ1519" s="28"/>
      <c r="AR1519" s="28"/>
      <c r="AS1519" s="23"/>
      <c r="AT1519" s="23"/>
      <c r="AU1519" s="23"/>
      <c r="AV1519" s="29"/>
    </row>
    <row r="1520">
      <c r="AN1520" s="6"/>
      <c r="AQ1520" s="28"/>
      <c r="AR1520" s="28"/>
      <c r="AS1520" s="23"/>
      <c r="AT1520" s="23"/>
      <c r="AU1520" s="23"/>
      <c r="AV1520" s="29"/>
    </row>
    <row r="1521">
      <c r="AN1521" s="6"/>
      <c r="AQ1521" s="28"/>
      <c r="AR1521" s="28"/>
      <c r="AS1521" s="23"/>
      <c r="AT1521" s="23"/>
      <c r="AU1521" s="23"/>
      <c r="AV1521" s="29"/>
    </row>
    <row r="1522">
      <c r="AN1522" s="6"/>
      <c r="AQ1522" s="28"/>
      <c r="AR1522" s="28"/>
      <c r="AS1522" s="23"/>
      <c r="AT1522" s="23"/>
      <c r="AU1522" s="23"/>
      <c r="AV1522" s="29"/>
    </row>
    <row r="1523">
      <c r="AN1523" s="6"/>
      <c r="AQ1523" s="28"/>
      <c r="AR1523" s="28"/>
      <c r="AS1523" s="23"/>
      <c r="AT1523" s="23"/>
      <c r="AU1523" s="23"/>
      <c r="AV1523" s="29"/>
    </row>
    <row r="1524">
      <c r="AN1524" s="6"/>
      <c r="AQ1524" s="28"/>
      <c r="AR1524" s="28"/>
      <c r="AS1524" s="23"/>
      <c r="AT1524" s="23"/>
      <c r="AU1524" s="23"/>
      <c r="AV1524" s="29"/>
    </row>
    <row r="1525">
      <c r="AN1525" s="6"/>
      <c r="AQ1525" s="28"/>
      <c r="AR1525" s="28"/>
      <c r="AS1525" s="23"/>
      <c r="AT1525" s="23"/>
      <c r="AU1525" s="23"/>
      <c r="AV1525" s="29"/>
    </row>
    <row r="1526">
      <c r="AN1526" s="6"/>
      <c r="AQ1526" s="28"/>
      <c r="AR1526" s="28"/>
      <c r="AS1526" s="23"/>
      <c r="AT1526" s="23"/>
      <c r="AU1526" s="23"/>
      <c r="AV1526" s="29"/>
    </row>
    <row r="1527">
      <c r="AN1527" s="6"/>
      <c r="AQ1527" s="28"/>
      <c r="AR1527" s="28"/>
      <c r="AS1527" s="23"/>
      <c r="AT1527" s="23"/>
      <c r="AU1527" s="23"/>
      <c r="AV1527" s="29"/>
    </row>
    <row r="1528">
      <c r="AN1528" s="6"/>
      <c r="AQ1528" s="28"/>
      <c r="AR1528" s="28"/>
      <c r="AS1528" s="23"/>
      <c r="AT1528" s="23"/>
      <c r="AU1528" s="23"/>
      <c r="AV1528" s="29"/>
    </row>
    <row r="1529">
      <c r="AN1529" s="6"/>
      <c r="AQ1529" s="28"/>
      <c r="AR1529" s="28"/>
      <c r="AS1529" s="23"/>
      <c r="AT1529" s="23"/>
      <c r="AU1529" s="23"/>
      <c r="AV1529" s="29"/>
    </row>
    <row r="1530">
      <c r="AN1530" s="6"/>
      <c r="AQ1530" s="28"/>
      <c r="AR1530" s="28"/>
      <c r="AS1530" s="23"/>
      <c r="AT1530" s="23"/>
      <c r="AU1530" s="23"/>
      <c r="AV1530" s="29"/>
    </row>
    <row r="1531">
      <c r="AN1531" s="6"/>
      <c r="AQ1531" s="28"/>
      <c r="AR1531" s="28"/>
      <c r="AS1531" s="23"/>
      <c r="AT1531" s="23"/>
      <c r="AU1531" s="23"/>
      <c r="AV1531" s="29"/>
    </row>
    <row r="1532">
      <c r="AN1532" s="6"/>
      <c r="AQ1532" s="28"/>
      <c r="AR1532" s="28"/>
      <c r="AS1532" s="23"/>
      <c r="AT1532" s="23"/>
      <c r="AU1532" s="23"/>
      <c r="AV1532" s="29"/>
    </row>
    <row r="1533">
      <c r="AN1533" s="6"/>
      <c r="AQ1533" s="28"/>
      <c r="AR1533" s="28"/>
      <c r="AS1533" s="23"/>
      <c r="AT1533" s="23"/>
      <c r="AU1533" s="23"/>
      <c r="AV1533" s="29"/>
    </row>
    <row r="1534">
      <c r="AN1534" s="6"/>
      <c r="AQ1534" s="28"/>
      <c r="AR1534" s="28"/>
      <c r="AS1534" s="23"/>
      <c r="AT1534" s="23"/>
      <c r="AU1534" s="23"/>
      <c r="AV1534" s="29"/>
    </row>
    <row r="1535">
      <c r="AN1535" s="6"/>
      <c r="AQ1535" s="28"/>
      <c r="AR1535" s="28"/>
      <c r="AS1535" s="23"/>
      <c r="AT1535" s="23"/>
      <c r="AU1535" s="23"/>
      <c r="AV1535" s="29"/>
    </row>
    <row r="1536">
      <c r="AN1536" s="6"/>
      <c r="AQ1536" s="28"/>
      <c r="AR1536" s="28"/>
      <c r="AS1536" s="23"/>
      <c r="AT1536" s="23"/>
      <c r="AU1536" s="23"/>
      <c r="AV1536" s="29"/>
    </row>
    <row r="1537">
      <c r="AN1537" s="6"/>
      <c r="AQ1537" s="28"/>
      <c r="AR1537" s="28"/>
      <c r="AS1537" s="23"/>
      <c r="AT1537" s="23"/>
      <c r="AU1537" s="23"/>
      <c r="AV1537" s="29"/>
    </row>
    <row r="1538">
      <c r="AN1538" s="6"/>
      <c r="AQ1538" s="28"/>
      <c r="AR1538" s="28"/>
      <c r="AS1538" s="23"/>
      <c r="AT1538" s="23"/>
      <c r="AU1538" s="23"/>
      <c r="AV1538" s="29"/>
    </row>
    <row r="1539">
      <c r="AN1539" s="6"/>
      <c r="AQ1539" s="28"/>
      <c r="AR1539" s="28"/>
      <c r="AS1539" s="23"/>
      <c r="AT1539" s="23"/>
      <c r="AU1539" s="23"/>
      <c r="AV1539" s="29"/>
    </row>
    <row r="1540">
      <c r="AN1540" s="6"/>
      <c r="AQ1540" s="28"/>
      <c r="AR1540" s="28"/>
      <c r="AS1540" s="23"/>
      <c r="AT1540" s="23"/>
      <c r="AU1540" s="23"/>
      <c r="AV1540" s="29"/>
    </row>
    <row r="1541">
      <c r="AN1541" s="6"/>
      <c r="AQ1541" s="28"/>
      <c r="AR1541" s="28"/>
      <c r="AS1541" s="23"/>
      <c r="AT1541" s="23"/>
      <c r="AU1541" s="23"/>
      <c r="AV1541" s="29"/>
    </row>
    <row r="1542">
      <c r="AN1542" s="6"/>
      <c r="AQ1542" s="28"/>
      <c r="AR1542" s="28"/>
      <c r="AS1542" s="23"/>
      <c r="AT1542" s="23"/>
      <c r="AU1542" s="23"/>
      <c r="AV1542" s="29"/>
    </row>
    <row r="1543">
      <c r="AN1543" s="6"/>
      <c r="AQ1543" s="28"/>
      <c r="AR1543" s="28"/>
      <c r="AS1543" s="23"/>
      <c r="AT1543" s="23"/>
      <c r="AU1543" s="23"/>
      <c r="AV1543" s="29"/>
    </row>
    <row r="1544">
      <c r="AN1544" s="6"/>
      <c r="AQ1544" s="28"/>
      <c r="AR1544" s="28"/>
      <c r="AS1544" s="23"/>
      <c r="AT1544" s="23"/>
      <c r="AU1544" s="23"/>
      <c r="AV1544" s="29"/>
    </row>
    <row r="1545">
      <c r="AN1545" s="6"/>
      <c r="AQ1545" s="28"/>
      <c r="AR1545" s="28"/>
      <c r="AS1545" s="23"/>
      <c r="AT1545" s="23"/>
      <c r="AU1545" s="23"/>
      <c r="AV1545" s="29"/>
    </row>
    <row r="1546">
      <c r="AN1546" s="6"/>
      <c r="AQ1546" s="28"/>
      <c r="AR1546" s="28"/>
      <c r="AS1546" s="23"/>
      <c r="AT1546" s="23"/>
      <c r="AU1546" s="23"/>
      <c r="AV1546" s="29"/>
    </row>
    <row r="1547">
      <c r="AN1547" s="6"/>
      <c r="AQ1547" s="28"/>
      <c r="AR1547" s="28"/>
      <c r="AS1547" s="23"/>
      <c r="AT1547" s="23"/>
      <c r="AU1547" s="23"/>
      <c r="AV1547" s="29"/>
    </row>
    <row r="1548">
      <c r="AN1548" s="6"/>
      <c r="AQ1548" s="28"/>
      <c r="AR1548" s="28"/>
      <c r="AS1548" s="23"/>
      <c r="AT1548" s="23"/>
      <c r="AU1548" s="23"/>
      <c r="AV1548" s="29"/>
    </row>
    <row r="1549">
      <c r="AN1549" s="6"/>
      <c r="AQ1549" s="28"/>
      <c r="AR1549" s="28"/>
      <c r="AS1549" s="23"/>
      <c r="AT1549" s="23"/>
      <c r="AU1549" s="23"/>
      <c r="AV1549" s="29"/>
    </row>
    <row r="1550">
      <c r="AN1550" s="6"/>
      <c r="AQ1550" s="28"/>
      <c r="AR1550" s="28"/>
      <c r="AS1550" s="23"/>
      <c r="AT1550" s="23"/>
      <c r="AU1550" s="23"/>
      <c r="AV1550" s="29"/>
    </row>
    <row r="1551">
      <c r="AN1551" s="6"/>
      <c r="AQ1551" s="28"/>
      <c r="AR1551" s="28"/>
      <c r="AS1551" s="23"/>
      <c r="AT1551" s="23"/>
      <c r="AU1551" s="23"/>
      <c r="AV1551" s="29"/>
    </row>
    <row r="1552">
      <c r="AN1552" s="6"/>
      <c r="AQ1552" s="28"/>
      <c r="AR1552" s="28"/>
      <c r="AS1552" s="23"/>
      <c r="AT1552" s="23"/>
      <c r="AU1552" s="23"/>
      <c r="AV1552" s="29"/>
    </row>
    <row r="1553">
      <c r="AN1553" s="6"/>
      <c r="AQ1553" s="28"/>
      <c r="AR1553" s="28"/>
      <c r="AS1553" s="23"/>
      <c r="AT1553" s="23"/>
      <c r="AU1553" s="23"/>
      <c r="AV1553" s="29"/>
    </row>
    <row r="1554">
      <c r="AN1554" s="6"/>
      <c r="AQ1554" s="28"/>
      <c r="AR1554" s="28"/>
      <c r="AS1554" s="23"/>
      <c r="AT1554" s="23"/>
      <c r="AU1554" s="23"/>
      <c r="AV1554" s="29"/>
    </row>
    <row r="1555">
      <c r="AN1555" s="6"/>
      <c r="AQ1555" s="28"/>
      <c r="AR1555" s="28"/>
      <c r="AS1555" s="23"/>
      <c r="AT1555" s="23"/>
      <c r="AU1555" s="23"/>
      <c r="AV1555" s="29"/>
    </row>
    <row r="1556">
      <c r="AN1556" s="6"/>
      <c r="AQ1556" s="28"/>
      <c r="AR1556" s="28"/>
      <c r="AS1556" s="23"/>
      <c r="AT1556" s="23"/>
      <c r="AU1556" s="23"/>
      <c r="AV1556" s="29"/>
    </row>
    <row r="1557">
      <c r="AN1557" s="6"/>
      <c r="AQ1557" s="28"/>
      <c r="AR1557" s="28"/>
      <c r="AS1557" s="23"/>
      <c r="AT1557" s="23"/>
      <c r="AU1557" s="23"/>
      <c r="AV1557" s="29"/>
    </row>
    <row r="1558">
      <c r="AN1558" s="6"/>
      <c r="AQ1558" s="28"/>
      <c r="AR1558" s="28"/>
      <c r="AS1558" s="23"/>
      <c r="AT1558" s="23"/>
      <c r="AU1558" s="23"/>
      <c r="AV1558" s="29"/>
    </row>
    <row r="1559">
      <c r="AN1559" s="6"/>
      <c r="AQ1559" s="28"/>
      <c r="AR1559" s="28"/>
      <c r="AS1559" s="23"/>
      <c r="AT1559" s="23"/>
      <c r="AU1559" s="23"/>
      <c r="AV1559" s="29"/>
    </row>
    <row r="1560">
      <c r="AN1560" s="6"/>
      <c r="AQ1560" s="28"/>
      <c r="AR1560" s="28"/>
      <c r="AS1560" s="23"/>
      <c r="AT1560" s="23"/>
      <c r="AU1560" s="23"/>
      <c r="AV1560" s="29"/>
    </row>
    <row r="1561">
      <c r="AN1561" s="6"/>
      <c r="AQ1561" s="28"/>
      <c r="AR1561" s="28"/>
      <c r="AS1561" s="23"/>
      <c r="AT1561" s="23"/>
      <c r="AU1561" s="23"/>
      <c r="AV1561" s="29"/>
    </row>
    <row r="1562">
      <c r="AN1562" s="6"/>
      <c r="AQ1562" s="28"/>
      <c r="AR1562" s="28"/>
      <c r="AS1562" s="23"/>
      <c r="AT1562" s="23"/>
      <c r="AU1562" s="23"/>
      <c r="AV1562" s="29"/>
    </row>
    <row r="1563">
      <c r="AN1563" s="6"/>
      <c r="AQ1563" s="28"/>
      <c r="AR1563" s="28"/>
      <c r="AS1563" s="23"/>
      <c r="AT1563" s="23"/>
      <c r="AU1563" s="23"/>
      <c r="AV1563" s="29"/>
    </row>
    <row r="1564">
      <c r="AN1564" s="6"/>
      <c r="AQ1564" s="28"/>
      <c r="AR1564" s="28"/>
      <c r="AS1564" s="23"/>
      <c r="AT1564" s="23"/>
      <c r="AU1564" s="23"/>
      <c r="AV1564" s="29"/>
    </row>
    <row r="1565">
      <c r="AN1565" s="6"/>
      <c r="AQ1565" s="28"/>
      <c r="AR1565" s="28"/>
      <c r="AS1565" s="23"/>
      <c r="AT1565" s="23"/>
      <c r="AU1565" s="23"/>
      <c r="AV1565" s="29"/>
    </row>
    <row r="1566">
      <c r="AN1566" s="6"/>
      <c r="AQ1566" s="28"/>
      <c r="AR1566" s="28"/>
      <c r="AS1566" s="23"/>
      <c r="AT1566" s="23"/>
      <c r="AU1566" s="23"/>
      <c r="AV1566" s="29"/>
    </row>
    <row r="1567">
      <c r="AN1567" s="6"/>
      <c r="AQ1567" s="28"/>
      <c r="AR1567" s="28"/>
      <c r="AS1567" s="23"/>
      <c r="AT1567" s="23"/>
      <c r="AU1567" s="23"/>
      <c r="AV1567" s="29"/>
    </row>
    <row r="1568">
      <c r="AN1568" s="6"/>
      <c r="AQ1568" s="28"/>
      <c r="AR1568" s="28"/>
      <c r="AS1568" s="23"/>
      <c r="AT1568" s="23"/>
      <c r="AU1568" s="23"/>
      <c r="AV1568" s="29"/>
    </row>
    <row r="1569">
      <c r="AN1569" s="6"/>
      <c r="AQ1569" s="28"/>
      <c r="AR1569" s="28"/>
      <c r="AS1569" s="23"/>
      <c r="AT1569" s="23"/>
      <c r="AU1569" s="23"/>
      <c r="AV1569" s="29"/>
    </row>
    <row r="1570">
      <c r="AN1570" s="6"/>
      <c r="AQ1570" s="28"/>
      <c r="AR1570" s="28"/>
      <c r="AS1570" s="23"/>
      <c r="AT1570" s="23"/>
      <c r="AU1570" s="23"/>
      <c r="AV1570" s="29"/>
    </row>
    <row r="1571">
      <c r="AN1571" s="6"/>
      <c r="AQ1571" s="28"/>
      <c r="AR1571" s="28"/>
      <c r="AS1571" s="23"/>
      <c r="AT1571" s="23"/>
      <c r="AU1571" s="23"/>
      <c r="AV1571" s="29"/>
    </row>
    <row r="1572">
      <c r="AN1572" s="6"/>
      <c r="AQ1572" s="28"/>
      <c r="AR1572" s="28"/>
      <c r="AS1572" s="23"/>
      <c r="AT1572" s="23"/>
      <c r="AU1572" s="23"/>
      <c r="AV1572" s="29"/>
    </row>
    <row r="1573">
      <c r="AN1573" s="6"/>
      <c r="AQ1573" s="28"/>
      <c r="AR1573" s="28"/>
      <c r="AS1573" s="23"/>
      <c r="AT1573" s="23"/>
      <c r="AU1573" s="23"/>
      <c r="AV1573" s="29"/>
    </row>
    <row r="1574">
      <c r="AN1574" s="6"/>
      <c r="AQ1574" s="28"/>
      <c r="AR1574" s="28"/>
      <c r="AS1574" s="23"/>
      <c r="AT1574" s="23"/>
      <c r="AU1574" s="23"/>
      <c r="AV1574" s="29"/>
    </row>
    <row r="1575">
      <c r="AN1575" s="6"/>
      <c r="AQ1575" s="28"/>
      <c r="AR1575" s="28"/>
      <c r="AS1575" s="23"/>
      <c r="AT1575" s="23"/>
      <c r="AU1575" s="23"/>
      <c r="AV1575" s="29"/>
    </row>
    <row r="1576">
      <c r="AN1576" s="6"/>
      <c r="AQ1576" s="28"/>
      <c r="AR1576" s="28"/>
      <c r="AS1576" s="23"/>
      <c r="AT1576" s="23"/>
      <c r="AU1576" s="23"/>
      <c r="AV1576" s="29"/>
    </row>
    <row r="1577">
      <c r="AN1577" s="6"/>
      <c r="AQ1577" s="28"/>
      <c r="AR1577" s="28"/>
      <c r="AS1577" s="23"/>
      <c r="AT1577" s="23"/>
      <c r="AU1577" s="23"/>
      <c r="AV1577" s="29"/>
    </row>
    <row r="1578">
      <c r="AN1578" s="6"/>
      <c r="AQ1578" s="28"/>
      <c r="AR1578" s="28"/>
      <c r="AS1578" s="23"/>
      <c r="AT1578" s="23"/>
      <c r="AU1578" s="23"/>
      <c r="AV1578" s="29"/>
    </row>
    <row r="1579">
      <c r="AN1579" s="6"/>
      <c r="AQ1579" s="28"/>
      <c r="AR1579" s="28"/>
      <c r="AS1579" s="23"/>
      <c r="AT1579" s="23"/>
      <c r="AU1579" s="23"/>
      <c r="AV1579" s="29"/>
    </row>
    <row r="1580">
      <c r="AN1580" s="6"/>
      <c r="AQ1580" s="28"/>
      <c r="AR1580" s="28"/>
      <c r="AS1580" s="23"/>
      <c r="AT1580" s="23"/>
      <c r="AU1580" s="23"/>
      <c r="AV1580" s="29"/>
    </row>
    <row r="1581">
      <c r="AN1581" s="6"/>
      <c r="AQ1581" s="28"/>
      <c r="AR1581" s="28"/>
      <c r="AS1581" s="23"/>
      <c r="AT1581" s="23"/>
      <c r="AU1581" s="23"/>
      <c r="AV1581" s="29"/>
    </row>
    <row r="1582">
      <c r="AN1582" s="6"/>
      <c r="AQ1582" s="28"/>
      <c r="AR1582" s="28"/>
      <c r="AS1582" s="23"/>
      <c r="AT1582" s="23"/>
      <c r="AU1582" s="23"/>
      <c r="AV1582" s="29"/>
    </row>
    <row r="1583">
      <c r="AN1583" s="6"/>
      <c r="AQ1583" s="28"/>
      <c r="AR1583" s="28"/>
      <c r="AS1583" s="23"/>
      <c r="AT1583" s="23"/>
      <c r="AU1583" s="23"/>
      <c r="AV1583" s="29"/>
    </row>
    <row r="1584">
      <c r="AN1584" s="6"/>
      <c r="AQ1584" s="28"/>
      <c r="AR1584" s="28"/>
      <c r="AS1584" s="23"/>
      <c r="AT1584" s="23"/>
      <c r="AU1584" s="23"/>
      <c r="AV1584" s="29"/>
    </row>
    <row r="1585">
      <c r="AN1585" s="6"/>
      <c r="AQ1585" s="28"/>
      <c r="AR1585" s="28"/>
      <c r="AS1585" s="23"/>
      <c r="AT1585" s="23"/>
      <c r="AU1585" s="23"/>
      <c r="AV1585" s="29"/>
    </row>
    <row r="1586">
      <c r="AN1586" s="6"/>
      <c r="AQ1586" s="28"/>
      <c r="AR1586" s="28"/>
      <c r="AS1586" s="23"/>
      <c r="AT1586" s="23"/>
      <c r="AU1586" s="23"/>
      <c r="AV1586" s="29"/>
    </row>
    <row r="1587">
      <c r="AN1587" s="6"/>
      <c r="AQ1587" s="28"/>
      <c r="AR1587" s="28"/>
      <c r="AS1587" s="23"/>
      <c r="AT1587" s="23"/>
      <c r="AU1587" s="23"/>
      <c r="AV1587" s="29"/>
    </row>
    <row r="1588">
      <c r="AN1588" s="6"/>
      <c r="AQ1588" s="28"/>
      <c r="AR1588" s="28"/>
      <c r="AS1588" s="23"/>
      <c r="AT1588" s="23"/>
      <c r="AU1588" s="23"/>
      <c r="AV1588" s="29"/>
    </row>
    <row r="1589">
      <c r="AN1589" s="6"/>
      <c r="AQ1589" s="28"/>
      <c r="AR1589" s="28"/>
      <c r="AS1589" s="23"/>
      <c r="AT1589" s="23"/>
      <c r="AU1589" s="23"/>
      <c r="AV1589" s="29"/>
    </row>
    <row r="1590">
      <c r="AN1590" s="6"/>
      <c r="AQ1590" s="28"/>
      <c r="AR1590" s="28"/>
      <c r="AS1590" s="23"/>
      <c r="AT1590" s="23"/>
      <c r="AU1590" s="23"/>
      <c r="AV1590" s="29"/>
    </row>
    <row r="1591">
      <c r="AN1591" s="6"/>
      <c r="AQ1591" s="28"/>
      <c r="AR1591" s="28"/>
      <c r="AS1591" s="23"/>
      <c r="AT1591" s="23"/>
      <c r="AU1591" s="23"/>
      <c r="AV1591" s="29"/>
    </row>
    <row r="1592">
      <c r="AN1592" s="6"/>
      <c r="AQ1592" s="28"/>
      <c r="AR1592" s="28"/>
      <c r="AS1592" s="23"/>
      <c r="AT1592" s="23"/>
      <c r="AU1592" s="23"/>
      <c r="AV1592" s="29"/>
    </row>
    <row r="1593">
      <c r="AN1593" s="6"/>
      <c r="AQ1593" s="28"/>
      <c r="AR1593" s="28"/>
      <c r="AS1593" s="23"/>
      <c r="AT1593" s="23"/>
      <c r="AU1593" s="23"/>
      <c r="AV1593" s="29"/>
    </row>
    <row r="1594">
      <c r="AN1594" s="6"/>
      <c r="AQ1594" s="28"/>
      <c r="AR1594" s="28"/>
      <c r="AS1594" s="23"/>
      <c r="AT1594" s="23"/>
      <c r="AU1594" s="23"/>
      <c r="AV1594" s="29"/>
    </row>
    <row r="1595">
      <c r="AN1595" s="6"/>
      <c r="AQ1595" s="28"/>
      <c r="AR1595" s="28"/>
      <c r="AS1595" s="23"/>
      <c r="AT1595" s="23"/>
      <c r="AU1595" s="23"/>
      <c r="AV1595" s="29"/>
    </row>
    <row r="1596">
      <c r="AN1596" s="6"/>
      <c r="AQ1596" s="28"/>
      <c r="AR1596" s="28"/>
      <c r="AS1596" s="23"/>
      <c r="AT1596" s="23"/>
      <c r="AU1596" s="23"/>
      <c r="AV1596" s="29"/>
    </row>
    <row r="1597">
      <c r="AN1597" s="6"/>
      <c r="AQ1597" s="28"/>
      <c r="AR1597" s="28"/>
      <c r="AS1597" s="23"/>
      <c r="AT1597" s="23"/>
      <c r="AU1597" s="23"/>
      <c r="AV1597" s="29"/>
    </row>
    <row r="1598">
      <c r="AN1598" s="6"/>
      <c r="AQ1598" s="28"/>
      <c r="AR1598" s="28"/>
      <c r="AS1598" s="23"/>
      <c r="AT1598" s="23"/>
      <c r="AU1598" s="23"/>
      <c r="AV1598" s="29"/>
    </row>
    <row r="1599">
      <c r="AN1599" s="6"/>
      <c r="AQ1599" s="28"/>
      <c r="AR1599" s="28"/>
      <c r="AS1599" s="23"/>
      <c r="AT1599" s="23"/>
      <c r="AU1599" s="23"/>
      <c r="AV1599" s="29"/>
    </row>
    <row r="1600">
      <c r="AN1600" s="6"/>
      <c r="AQ1600" s="28"/>
      <c r="AR1600" s="28"/>
      <c r="AS1600" s="23"/>
      <c r="AT1600" s="23"/>
      <c r="AU1600" s="23"/>
      <c r="AV1600" s="29"/>
    </row>
    <row r="1601">
      <c r="AN1601" s="6"/>
      <c r="AQ1601" s="28"/>
      <c r="AR1601" s="28"/>
      <c r="AS1601" s="23"/>
      <c r="AT1601" s="23"/>
      <c r="AU1601" s="23"/>
      <c r="AV1601" s="29"/>
    </row>
    <row r="1602">
      <c r="AN1602" s="6"/>
      <c r="AQ1602" s="28"/>
      <c r="AR1602" s="28"/>
      <c r="AS1602" s="23"/>
      <c r="AT1602" s="23"/>
      <c r="AU1602" s="23"/>
      <c r="AV1602" s="29"/>
    </row>
    <row r="1603">
      <c r="AN1603" s="6"/>
      <c r="AQ1603" s="28"/>
      <c r="AR1603" s="28"/>
      <c r="AS1603" s="23"/>
      <c r="AT1603" s="23"/>
      <c r="AU1603" s="23"/>
      <c r="AV1603" s="29"/>
    </row>
    <row r="1604">
      <c r="AN1604" s="6"/>
      <c r="AQ1604" s="28"/>
      <c r="AR1604" s="28"/>
      <c r="AS1604" s="23"/>
      <c r="AT1604" s="23"/>
      <c r="AU1604" s="23"/>
      <c r="AV1604" s="29"/>
    </row>
    <row r="1605">
      <c r="AN1605" s="6"/>
      <c r="AQ1605" s="28"/>
      <c r="AR1605" s="28"/>
      <c r="AS1605" s="23"/>
      <c r="AT1605" s="23"/>
      <c r="AU1605" s="23"/>
      <c r="AV1605" s="29"/>
    </row>
    <row r="1606">
      <c r="AN1606" s="6"/>
      <c r="AQ1606" s="28"/>
      <c r="AR1606" s="28"/>
      <c r="AS1606" s="23"/>
      <c r="AT1606" s="23"/>
      <c r="AU1606" s="23"/>
      <c r="AV1606" s="29"/>
    </row>
    <row r="1607">
      <c r="AN1607" s="6"/>
      <c r="AQ1607" s="28"/>
      <c r="AR1607" s="28"/>
      <c r="AS1607" s="23"/>
      <c r="AT1607" s="23"/>
      <c r="AU1607" s="23"/>
      <c r="AV1607" s="29"/>
    </row>
    <row r="1608">
      <c r="AN1608" s="6"/>
      <c r="AQ1608" s="28"/>
      <c r="AR1608" s="28"/>
      <c r="AS1608" s="23"/>
      <c r="AT1608" s="23"/>
      <c r="AU1608" s="23"/>
      <c r="AV1608" s="29"/>
    </row>
    <row r="1609">
      <c r="AN1609" s="6"/>
      <c r="AQ1609" s="28"/>
      <c r="AR1609" s="28"/>
      <c r="AS1609" s="23"/>
      <c r="AT1609" s="23"/>
      <c r="AU1609" s="23"/>
      <c r="AV1609" s="29"/>
    </row>
    <row r="1610">
      <c r="AN1610" s="6"/>
      <c r="AQ1610" s="28"/>
      <c r="AR1610" s="28"/>
      <c r="AS1610" s="23"/>
      <c r="AT1610" s="23"/>
      <c r="AU1610" s="23"/>
      <c r="AV1610" s="29"/>
    </row>
    <row r="1611">
      <c r="AN1611" s="6"/>
      <c r="AQ1611" s="28"/>
      <c r="AR1611" s="28"/>
      <c r="AS1611" s="23"/>
      <c r="AT1611" s="23"/>
      <c r="AU1611" s="23"/>
      <c r="AV1611" s="29"/>
    </row>
    <row r="1612">
      <c r="AN1612" s="6"/>
      <c r="AQ1612" s="28"/>
      <c r="AR1612" s="28"/>
      <c r="AS1612" s="23"/>
      <c r="AT1612" s="23"/>
      <c r="AU1612" s="23"/>
      <c r="AV1612" s="29"/>
    </row>
    <row r="1613">
      <c r="AN1613" s="6"/>
      <c r="AQ1613" s="28"/>
      <c r="AR1613" s="28"/>
      <c r="AS1613" s="23"/>
      <c r="AT1613" s="23"/>
      <c r="AU1613" s="23"/>
      <c r="AV1613" s="29"/>
    </row>
    <row r="1614">
      <c r="AN1614" s="6"/>
      <c r="AQ1614" s="28"/>
      <c r="AR1614" s="28"/>
      <c r="AS1614" s="23"/>
      <c r="AT1614" s="23"/>
      <c r="AU1614" s="23"/>
      <c r="AV1614" s="29"/>
    </row>
    <row r="1615">
      <c r="AN1615" s="6"/>
      <c r="AQ1615" s="28"/>
      <c r="AR1615" s="28"/>
      <c r="AS1615" s="23"/>
      <c r="AT1615" s="23"/>
      <c r="AU1615" s="23"/>
      <c r="AV1615" s="29"/>
    </row>
    <row r="1616">
      <c r="AN1616" s="6"/>
      <c r="AQ1616" s="28"/>
      <c r="AR1616" s="28"/>
      <c r="AS1616" s="23"/>
      <c r="AT1616" s="23"/>
      <c r="AU1616" s="23"/>
      <c r="AV1616" s="29"/>
    </row>
    <row r="1617">
      <c r="AN1617" s="6"/>
      <c r="AQ1617" s="28"/>
      <c r="AR1617" s="28"/>
      <c r="AS1617" s="23"/>
      <c r="AT1617" s="23"/>
      <c r="AU1617" s="23"/>
      <c r="AV1617" s="29"/>
    </row>
    <row r="1618">
      <c r="AN1618" s="6"/>
      <c r="AQ1618" s="28"/>
      <c r="AR1618" s="28"/>
      <c r="AS1618" s="23"/>
      <c r="AT1618" s="23"/>
      <c r="AU1618" s="23"/>
      <c r="AV1618" s="29"/>
    </row>
    <row r="1619">
      <c r="AN1619" s="6"/>
      <c r="AQ1619" s="28"/>
      <c r="AR1619" s="28"/>
      <c r="AS1619" s="23"/>
      <c r="AT1619" s="23"/>
      <c r="AU1619" s="23"/>
      <c r="AV1619" s="29"/>
    </row>
    <row r="1620">
      <c r="AN1620" s="6"/>
      <c r="AQ1620" s="28"/>
      <c r="AR1620" s="28"/>
      <c r="AS1620" s="23"/>
      <c r="AT1620" s="23"/>
      <c r="AU1620" s="23"/>
      <c r="AV1620" s="29"/>
    </row>
    <row r="1621">
      <c r="AN1621" s="6"/>
      <c r="AQ1621" s="28"/>
      <c r="AR1621" s="28"/>
      <c r="AS1621" s="23"/>
      <c r="AT1621" s="23"/>
      <c r="AU1621" s="23"/>
      <c r="AV1621" s="29"/>
    </row>
    <row r="1622">
      <c r="AN1622" s="6"/>
      <c r="AQ1622" s="28"/>
      <c r="AR1622" s="28"/>
      <c r="AS1622" s="23"/>
      <c r="AT1622" s="23"/>
      <c r="AU1622" s="23"/>
      <c r="AV1622" s="29"/>
    </row>
    <row r="1623">
      <c r="AN1623" s="6"/>
      <c r="AQ1623" s="28"/>
      <c r="AR1623" s="28"/>
      <c r="AS1623" s="23"/>
      <c r="AT1623" s="23"/>
      <c r="AU1623" s="23"/>
      <c r="AV1623" s="29"/>
    </row>
    <row r="1624">
      <c r="AN1624" s="6"/>
      <c r="AQ1624" s="28"/>
      <c r="AR1624" s="28"/>
      <c r="AS1624" s="23"/>
      <c r="AT1624" s="23"/>
      <c r="AU1624" s="23"/>
      <c r="AV1624" s="29"/>
    </row>
    <row r="1625">
      <c r="AN1625" s="6"/>
      <c r="AQ1625" s="28"/>
      <c r="AR1625" s="28"/>
      <c r="AS1625" s="23"/>
      <c r="AT1625" s="23"/>
      <c r="AU1625" s="23"/>
      <c r="AV1625" s="29"/>
    </row>
    <row r="1626">
      <c r="AN1626" s="6"/>
      <c r="AQ1626" s="28"/>
      <c r="AR1626" s="28"/>
      <c r="AS1626" s="23"/>
      <c r="AT1626" s="23"/>
      <c r="AU1626" s="23"/>
      <c r="AV1626" s="29"/>
    </row>
    <row r="1627">
      <c r="AN1627" s="6"/>
      <c r="AQ1627" s="28"/>
      <c r="AR1627" s="28"/>
      <c r="AS1627" s="23"/>
      <c r="AT1627" s="23"/>
      <c r="AU1627" s="23"/>
      <c r="AV1627" s="29"/>
    </row>
    <row r="1628">
      <c r="AN1628" s="6"/>
      <c r="AQ1628" s="28"/>
      <c r="AR1628" s="28"/>
      <c r="AS1628" s="23"/>
      <c r="AT1628" s="23"/>
      <c r="AU1628" s="23"/>
      <c r="AV1628" s="29"/>
    </row>
    <row r="1629">
      <c r="AN1629" s="6"/>
      <c r="AQ1629" s="28"/>
      <c r="AR1629" s="28"/>
      <c r="AS1629" s="23"/>
      <c r="AT1629" s="23"/>
      <c r="AU1629" s="23"/>
      <c r="AV1629" s="29"/>
    </row>
    <row r="1630">
      <c r="AN1630" s="6"/>
      <c r="AQ1630" s="28"/>
      <c r="AR1630" s="28"/>
      <c r="AS1630" s="23"/>
      <c r="AT1630" s="23"/>
      <c r="AU1630" s="23"/>
      <c r="AV1630" s="29"/>
    </row>
    <row r="1631">
      <c r="AN1631" s="6"/>
      <c r="AQ1631" s="28"/>
      <c r="AR1631" s="28"/>
      <c r="AS1631" s="23"/>
      <c r="AT1631" s="23"/>
      <c r="AU1631" s="23"/>
      <c r="AV1631" s="29"/>
    </row>
    <row r="1632">
      <c r="AN1632" s="6"/>
      <c r="AQ1632" s="28"/>
      <c r="AR1632" s="28"/>
      <c r="AS1632" s="23"/>
      <c r="AT1632" s="23"/>
      <c r="AU1632" s="23"/>
      <c r="AV1632" s="29"/>
    </row>
    <row r="1633">
      <c r="AN1633" s="6"/>
      <c r="AQ1633" s="28"/>
      <c r="AR1633" s="28"/>
      <c r="AS1633" s="23"/>
      <c r="AT1633" s="23"/>
      <c r="AU1633" s="23"/>
      <c r="AV1633" s="29"/>
    </row>
    <row r="1634">
      <c r="AN1634" s="6"/>
      <c r="AQ1634" s="28"/>
      <c r="AR1634" s="28"/>
      <c r="AS1634" s="23"/>
      <c r="AT1634" s="23"/>
      <c r="AU1634" s="23"/>
      <c r="AV1634" s="29"/>
    </row>
    <row r="1635">
      <c r="AN1635" s="6"/>
      <c r="AQ1635" s="28"/>
      <c r="AR1635" s="28"/>
      <c r="AS1635" s="23"/>
      <c r="AT1635" s="23"/>
      <c r="AU1635" s="23"/>
      <c r="AV1635" s="29"/>
    </row>
    <row r="1636">
      <c r="AN1636" s="6"/>
      <c r="AQ1636" s="28"/>
      <c r="AR1636" s="28"/>
      <c r="AS1636" s="23"/>
      <c r="AT1636" s="23"/>
      <c r="AU1636" s="23"/>
      <c r="AV1636" s="29"/>
    </row>
    <row r="1637">
      <c r="AN1637" s="6"/>
      <c r="AQ1637" s="28"/>
      <c r="AR1637" s="28"/>
      <c r="AS1637" s="23"/>
      <c r="AT1637" s="23"/>
      <c r="AU1637" s="23"/>
      <c r="AV1637" s="29"/>
    </row>
    <row r="1638">
      <c r="AN1638" s="6"/>
      <c r="AQ1638" s="28"/>
      <c r="AR1638" s="28"/>
      <c r="AS1638" s="23"/>
      <c r="AT1638" s="23"/>
      <c r="AU1638" s="23"/>
      <c r="AV1638" s="29"/>
    </row>
    <row r="1639">
      <c r="AN1639" s="6"/>
      <c r="AQ1639" s="28"/>
      <c r="AR1639" s="28"/>
      <c r="AS1639" s="23"/>
      <c r="AT1639" s="23"/>
      <c r="AU1639" s="23"/>
      <c r="AV1639" s="29"/>
    </row>
    <row r="1640">
      <c r="AN1640" s="6"/>
      <c r="AQ1640" s="28"/>
      <c r="AR1640" s="28"/>
      <c r="AS1640" s="23"/>
      <c r="AT1640" s="23"/>
      <c r="AU1640" s="23"/>
      <c r="AV1640" s="29"/>
    </row>
    <row r="1641">
      <c r="AN1641" s="6"/>
      <c r="AQ1641" s="28"/>
      <c r="AR1641" s="28"/>
      <c r="AS1641" s="23"/>
      <c r="AT1641" s="23"/>
      <c r="AU1641" s="23"/>
      <c r="AV1641" s="29"/>
    </row>
    <row r="1642">
      <c r="AN1642" s="6"/>
      <c r="AQ1642" s="28"/>
      <c r="AR1642" s="28"/>
      <c r="AS1642" s="23"/>
      <c r="AT1642" s="23"/>
      <c r="AU1642" s="23"/>
      <c r="AV1642" s="29"/>
    </row>
    <row r="1643">
      <c r="AN1643" s="6"/>
      <c r="AQ1643" s="28"/>
      <c r="AR1643" s="28"/>
      <c r="AS1643" s="23"/>
      <c r="AT1643" s="23"/>
      <c r="AU1643" s="23"/>
      <c r="AV1643" s="29"/>
    </row>
    <row r="1644">
      <c r="AN1644" s="6"/>
      <c r="AQ1644" s="28"/>
      <c r="AR1644" s="28"/>
      <c r="AS1644" s="23"/>
      <c r="AT1644" s="23"/>
      <c r="AU1644" s="23"/>
      <c r="AV1644" s="29"/>
    </row>
    <row r="1645">
      <c r="AN1645" s="6"/>
      <c r="AQ1645" s="28"/>
      <c r="AR1645" s="28"/>
      <c r="AS1645" s="23"/>
      <c r="AT1645" s="23"/>
      <c r="AU1645" s="23"/>
      <c r="AV1645" s="29"/>
    </row>
    <row r="1646">
      <c r="AN1646" s="6"/>
      <c r="AQ1646" s="28"/>
      <c r="AR1646" s="28"/>
      <c r="AS1646" s="23"/>
      <c r="AT1646" s="23"/>
      <c r="AU1646" s="23"/>
      <c r="AV1646" s="29"/>
    </row>
    <row r="1647">
      <c r="AN1647" s="6"/>
      <c r="AQ1647" s="28"/>
      <c r="AR1647" s="28"/>
      <c r="AS1647" s="23"/>
      <c r="AT1647" s="23"/>
      <c r="AU1647" s="23"/>
      <c r="AV1647" s="29"/>
    </row>
    <row r="1648">
      <c r="AN1648" s="6"/>
      <c r="AQ1648" s="28"/>
      <c r="AR1648" s="28"/>
      <c r="AS1648" s="23"/>
      <c r="AT1648" s="23"/>
      <c r="AU1648" s="23"/>
      <c r="AV1648" s="29"/>
    </row>
    <row r="1649">
      <c r="AN1649" s="6"/>
      <c r="AQ1649" s="28"/>
      <c r="AR1649" s="28"/>
      <c r="AS1649" s="23"/>
      <c r="AT1649" s="23"/>
      <c r="AU1649" s="23"/>
      <c r="AV1649" s="29"/>
    </row>
    <row r="1650">
      <c r="AN1650" s="6"/>
      <c r="AQ1650" s="28"/>
      <c r="AR1650" s="28"/>
      <c r="AS1650" s="23"/>
      <c r="AT1650" s="23"/>
      <c r="AU1650" s="23"/>
      <c r="AV1650" s="29"/>
    </row>
    <row r="1651">
      <c r="AN1651" s="6"/>
      <c r="AQ1651" s="28"/>
      <c r="AR1651" s="28"/>
      <c r="AS1651" s="23"/>
      <c r="AT1651" s="23"/>
      <c r="AU1651" s="23"/>
      <c r="AV1651" s="29"/>
    </row>
    <row r="1652">
      <c r="AN1652" s="6"/>
      <c r="AQ1652" s="28"/>
      <c r="AR1652" s="28"/>
      <c r="AS1652" s="23"/>
      <c r="AT1652" s="23"/>
      <c r="AU1652" s="23"/>
      <c r="AV1652" s="29"/>
    </row>
    <row r="1653">
      <c r="AN1653" s="6"/>
      <c r="AQ1653" s="28"/>
      <c r="AR1653" s="28"/>
      <c r="AS1653" s="23"/>
      <c r="AT1653" s="23"/>
      <c r="AU1653" s="23"/>
      <c r="AV1653" s="29"/>
    </row>
    <row r="1654">
      <c r="AN1654" s="6"/>
      <c r="AQ1654" s="28"/>
      <c r="AR1654" s="28"/>
      <c r="AS1654" s="23"/>
      <c r="AT1654" s="23"/>
      <c r="AU1654" s="23"/>
      <c r="AV1654" s="29"/>
    </row>
    <row r="1655">
      <c r="AN1655" s="6"/>
      <c r="AQ1655" s="28"/>
      <c r="AR1655" s="28"/>
      <c r="AS1655" s="23"/>
      <c r="AT1655" s="23"/>
      <c r="AU1655" s="23"/>
      <c r="AV1655" s="29"/>
    </row>
    <row r="1656">
      <c r="AN1656" s="6"/>
      <c r="AQ1656" s="28"/>
      <c r="AR1656" s="28"/>
      <c r="AS1656" s="23"/>
      <c r="AT1656" s="23"/>
      <c r="AU1656" s="23"/>
      <c r="AV1656" s="29"/>
    </row>
    <row r="1657">
      <c r="AN1657" s="6"/>
      <c r="AQ1657" s="28"/>
      <c r="AR1657" s="28"/>
      <c r="AS1657" s="23"/>
      <c r="AT1657" s="23"/>
      <c r="AU1657" s="23"/>
      <c r="AV1657" s="29"/>
    </row>
    <row r="1658">
      <c r="AN1658" s="6"/>
      <c r="AQ1658" s="28"/>
      <c r="AR1658" s="28"/>
      <c r="AS1658" s="23"/>
      <c r="AT1658" s="23"/>
      <c r="AU1658" s="23"/>
      <c r="AV1658" s="29"/>
    </row>
    <row r="1659">
      <c r="AN1659" s="6"/>
      <c r="AQ1659" s="28"/>
      <c r="AR1659" s="28"/>
      <c r="AS1659" s="23"/>
      <c r="AT1659" s="23"/>
      <c r="AU1659" s="23"/>
      <c r="AV1659" s="29"/>
    </row>
    <row r="1660">
      <c r="AN1660" s="6"/>
      <c r="AQ1660" s="28"/>
      <c r="AR1660" s="28"/>
      <c r="AS1660" s="23"/>
      <c r="AT1660" s="23"/>
      <c r="AU1660" s="23"/>
      <c r="AV1660" s="29"/>
    </row>
    <row r="1661">
      <c r="AN1661" s="6"/>
      <c r="AQ1661" s="28"/>
      <c r="AR1661" s="28"/>
      <c r="AS1661" s="23"/>
      <c r="AT1661" s="23"/>
      <c r="AU1661" s="23"/>
      <c r="AV1661" s="29"/>
    </row>
    <row r="1662">
      <c r="AN1662" s="6"/>
      <c r="AQ1662" s="28"/>
      <c r="AR1662" s="28"/>
      <c r="AS1662" s="23"/>
      <c r="AT1662" s="23"/>
      <c r="AU1662" s="23"/>
      <c r="AV1662" s="29"/>
    </row>
    <row r="1663">
      <c r="AN1663" s="6"/>
      <c r="AQ1663" s="28"/>
      <c r="AR1663" s="28"/>
      <c r="AS1663" s="23"/>
      <c r="AT1663" s="23"/>
      <c r="AU1663" s="23"/>
      <c r="AV1663" s="29"/>
    </row>
    <row r="1664">
      <c r="AN1664" s="6"/>
      <c r="AQ1664" s="28"/>
      <c r="AR1664" s="28"/>
      <c r="AS1664" s="23"/>
      <c r="AT1664" s="23"/>
      <c r="AU1664" s="23"/>
      <c r="AV1664" s="29"/>
    </row>
    <row r="1665">
      <c r="AN1665" s="6"/>
      <c r="AQ1665" s="28"/>
      <c r="AR1665" s="28"/>
      <c r="AS1665" s="23"/>
      <c r="AT1665" s="23"/>
      <c r="AU1665" s="23"/>
      <c r="AV1665" s="29"/>
    </row>
    <row r="1666">
      <c r="AN1666" s="6"/>
      <c r="AQ1666" s="28"/>
      <c r="AR1666" s="28"/>
      <c r="AS1666" s="23"/>
      <c r="AT1666" s="23"/>
      <c r="AU1666" s="23"/>
      <c r="AV1666" s="29"/>
    </row>
    <row r="1667">
      <c r="AN1667" s="6"/>
      <c r="AQ1667" s="28"/>
      <c r="AR1667" s="28"/>
      <c r="AS1667" s="23"/>
      <c r="AT1667" s="23"/>
      <c r="AU1667" s="23"/>
      <c r="AV1667" s="29"/>
    </row>
    <row r="1668">
      <c r="AN1668" s="6"/>
      <c r="AQ1668" s="28"/>
      <c r="AR1668" s="28"/>
      <c r="AS1668" s="23"/>
      <c r="AT1668" s="23"/>
      <c r="AU1668" s="23"/>
      <c r="AV1668" s="29"/>
    </row>
    <row r="1669">
      <c r="AN1669" s="6"/>
      <c r="AQ1669" s="28"/>
      <c r="AR1669" s="28"/>
      <c r="AS1669" s="23"/>
      <c r="AT1669" s="23"/>
      <c r="AU1669" s="23"/>
      <c r="AV1669" s="29"/>
    </row>
    <row r="1670">
      <c r="AN1670" s="6"/>
      <c r="AQ1670" s="28"/>
      <c r="AR1670" s="28"/>
      <c r="AS1670" s="23"/>
      <c r="AT1670" s="23"/>
      <c r="AU1670" s="23"/>
      <c r="AV1670" s="29"/>
    </row>
    <row r="1671">
      <c r="AN1671" s="6"/>
      <c r="AQ1671" s="28"/>
      <c r="AR1671" s="28"/>
      <c r="AS1671" s="23"/>
      <c r="AT1671" s="23"/>
      <c r="AU1671" s="23"/>
      <c r="AV1671" s="29"/>
    </row>
    <row r="1672">
      <c r="AN1672" s="6"/>
      <c r="AQ1672" s="28"/>
      <c r="AR1672" s="28"/>
      <c r="AS1672" s="23"/>
      <c r="AT1672" s="23"/>
      <c r="AU1672" s="23"/>
      <c r="AV1672" s="29"/>
    </row>
    <row r="1673">
      <c r="AN1673" s="6"/>
      <c r="AQ1673" s="28"/>
      <c r="AR1673" s="28"/>
      <c r="AS1673" s="23"/>
      <c r="AT1673" s="23"/>
      <c r="AU1673" s="23"/>
      <c r="AV1673" s="29"/>
    </row>
    <row r="1674">
      <c r="AN1674" s="6"/>
      <c r="AQ1674" s="28"/>
      <c r="AR1674" s="28"/>
      <c r="AS1674" s="23"/>
      <c r="AT1674" s="23"/>
      <c r="AU1674" s="23"/>
      <c r="AV1674" s="29"/>
    </row>
    <row r="1675">
      <c r="AN1675" s="6"/>
      <c r="AQ1675" s="28"/>
      <c r="AR1675" s="28"/>
      <c r="AS1675" s="23"/>
      <c r="AT1675" s="23"/>
      <c r="AU1675" s="23"/>
      <c r="AV1675" s="29"/>
    </row>
    <row r="1676">
      <c r="AN1676" s="6"/>
      <c r="AQ1676" s="28"/>
      <c r="AR1676" s="28"/>
      <c r="AS1676" s="23"/>
      <c r="AT1676" s="23"/>
      <c r="AU1676" s="23"/>
      <c r="AV1676" s="29"/>
    </row>
    <row r="1677">
      <c r="AN1677" s="6"/>
      <c r="AQ1677" s="28"/>
      <c r="AR1677" s="28"/>
      <c r="AS1677" s="23"/>
      <c r="AT1677" s="23"/>
      <c r="AU1677" s="23"/>
      <c r="AV1677" s="29"/>
    </row>
    <row r="1678">
      <c r="AN1678" s="6"/>
      <c r="AQ1678" s="28"/>
      <c r="AR1678" s="28"/>
      <c r="AS1678" s="23"/>
      <c r="AT1678" s="23"/>
      <c r="AU1678" s="23"/>
      <c r="AV1678" s="29"/>
    </row>
    <row r="1679">
      <c r="AN1679" s="6"/>
      <c r="AQ1679" s="28"/>
      <c r="AR1679" s="28"/>
      <c r="AS1679" s="23"/>
      <c r="AT1679" s="23"/>
      <c r="AU1679" s="23"/>
      <c r="AV1679" s="29"/>
    </row>
    <row r="1680">
      <c r="AN1680" s="6"/>
      <c r="AQ1680" s="28"/>
      <c r="AR1680" s="28"/>
      <c r="AS1680" s="23"/>
      <c r="AT1680" s="23"/>
      <c r="AU1680" s="23"/>
      <c r="AV1680" s="29"/>
    </row>
    <row r="1681">
      <c r="AN1681" s="6"/>
      <c r="AQ1681" s="28"/>
      <c r="AR1681" s="28"/>
      <c r="AS1681" s="23"/>
      <c r="AT1681" s="23"/>
      <c r="AU1681" s="23"/>
      <c r="AV1681" s="29"/>
    </row>
    <row r="1682">
      <c r="AN1682" s="6"/>
      <c r="AQ1682" s="28"/>
      <c r="AR1682" s="28"/>
      <c r="AS1682" s="23"/>
      <c r="AT1682" s="23"/>
      <c r="AU1682" s="23"/>
      <c r="AV1682" s="29"/>
    </row>
    <row r="1683">
      <c r="AN1683" s="6"/>
      <c r="AQ1683" s="28"/>
      <c r="AR1683" s="28"/>
      <c r="AS1683" s="23"/>
      <c r="AT1683" s="23"/>
      <c r="AU1683" s="23"/>
      <c r="AV1683" s="29"/>
    </row>
    <row r="1684">
      <c r="AN1684" s="6"/>
      <c r="AQ1684" s="28"/>
      <c r="AR1684" s="28"/>
      <c r="AS1684" s="23"/>
      <c r="AT1684" s="23"/>
      <c r="AU1684" s="23"/>
      <c r="AV1684" s="29"/>
    </row>
    <row r="1685">
      <c r="AN1685" s="6"/>
      <c r="AQ1685" s="28"/>
      <c r="AR1685" s="28"/>
      <c r="AS1685" s="23"/>
      <c r="AT1685" s="23"/>
      <c r="AU1685" s="23"/>
      <c r="AV1685" s="29"/>
    </row>
    <row r="1686">
      <c r="AN1686" s="6"/>
      <c r="AQ1686" s="28"/>
      <c r="AR1686" s="28"/>
      <c r="AS1686" s="23"/>
      <c r="AT1686" s="23"/>
      <c r="AU1686" s="23"/>
      <c r="AV1686" s="29"/>
    </row>
    <row r="1687">
      <c r="AN1687" s="6"/>
      <c r="AQ1687" s="28"/>
      <c r="AR1687" s="28"/>
      <c r="AS1687" s="23"/>
      <c r="AT1687" s="23"/>
      <c r="AU1687" s="23"/>
      <c r="AV1687" s="29"/>
    </row>
    <row r="1688">
      <c r="AN1688" s="6"/>
      <c r="AQ1688" s="28"/>
      <c r="AR1688" s="28"/>
      <c r="AS1688" s="23"/>
      <c r="AT1688" s="23"/>
      <c r="AU1688" s="23"/>
      <c r="AV1688" s="29"/>
    </row>
    <row r="1689">
      <c r="AN1689" s="6"/>
      <c r="AQ1689" s="28"/>
      <c r="AR1689" s="28"/>
      <c r="AS1689" s="23"/>
      <c r="AT1689" s="23"/>
      <c r="AU1689" s="23"/>
      <c r="AV1689" s="29"/>
    </row>
    <row r="1690">
      <c r="AN1690" s="6"/>
      <c r="AQ1690" s="28"/>
      <c r="AR1690" s="28"/>
      <c r="AS1690" s="23"/>
      <c r="AT1690" s="23"/>
      <c r="AU1690" s="23"/>
      <c r="AV1690" s="29"/>
    </row>
    <row r="1691">
      <c r="AN1691" s="6"/>
      <c r="AQ1691" s="28"/>
      <c r="AR1691" s="28"/>
      <c r="AS1691" s="23"/>
      <c r="AT1691" s="23"/>
      <c r="AU1691" s="23"/>
      <c r="AV1691" s="29"/>
    </row>
    <row r="1692">
      <c r="AN1692" s="6"/>
      <c r="AQ1692" s="28"/>
      <c r="AR1692" s="28"/>
      <c r="AS1692" s="23"/>
      <c r="AT1692" s="23"/>
      <c r="AU1692" s="23"/>
      <c r="AV1692" s="29"/>
    </row>
    <row r="1693">
      <c r="AN1693" s="6"/>
      <c r="AQ1693" s="28"/>
      <c r="AR1693" s="28"/>
      <c r="AS1693" s="23"/>
      <c r="AT1693" s="23"/>
      <c r="AU1693" s="23"/>
      <c r="AV1693" s="29"/>
    </row>
    <row r="1694">
      <c r="AN1694" s="6"/>
      <c r="AQ1694" s="28"/>
      <c r="AR1694" s="28"/>
      <c r="AS1694" s="23"/>
      <c r="AT1694" s="23"/>
      <c r="AU1694" s="23"/>
      <c r="AV1694" s="29"/>
    </row>
    <row r="1695">
      <c r="AN1695" s="6"/>
      <c r="AQ1695" s="28"/>
      <c r="AR1695" s="28"/>
      <c r="AS1695" s="23"/>
      <c r="AT1695" s="23"/>
      <c r="AU1695" s="23"/>
      <c r="AV1695" s="29"/>
    </row>
    <row r="1696">
      <c r="AN1696" s="6"/>
      <c r="AQ1696" s="28"/>
      <c r="AR1696" s="28"/>
      <c r="AS1696" s="23"/>
      <c r="AT1696" s="23"/>
      <c r="AU1696" s="23"/>
      <c r="AV1696" s="29"/>
    </row>
    <row r="1697">
      <c r="AN1697" s="6"/>
      <c r="AQ1697" s="28"/>
      <c r="AR1697" s="28"/>
      <c r="AS1697" s="23"/>
      <c r="AT1697" s="23"/>
      <c r="AU1697" s="23"/>
      <c r="AV1697" s="29"/>
    </row>
    <row r="1698">
      <c r="AN1698" s="6"/>
      <c r="AQ1698" s="28"/>
      <c r="AR1698" s="28"/>
      <c r="AS1698" s="23"/>
      <c r="AT1698" s="23"/>
      <c r="AU1698" s="23"/>
      <c r="AV1698" s="29"/>
    </row>
    <row r="1699">
      <c r="AN1699" s="6"/>
      <c r="AQ1699" s="28"/>
      <c r="AR1699" s="28"/>
      <c r="AS1699" s="23"/>
      <c r="AT1699" s="23"/>
      <c r="AU1699" s="23"/>
      <c r="AV1699" s="29"/>
    </row>
    <row r="1700">
      <c r="AN1700" s="6"/>
      <c r="AQ1700" s="28"/>
      <c r="AR1700" s="28"/>
      <c r="AS1700" s="23"/>
      <c r="AT1700" s="23"/>
      <c r="AU1700" s="23"/>
      <c r="AV1700" s="29"/>
    </row>
    <row r="1701">
      <c r="AN1701" s="6"/>
      <c r="AQ1701" s="28"/>
      <c r="AR1701" s="28"/>
      <c r="AS1701" s="23"/>
      <c r="AT1701" s="23"/>
      <c r="AU1701" s="23"/>
      <c r="AV1701" s="29"/>
    </row>
    <row r="1702">
      <c r="AN1702" s="6"/>
      <c r="AQ1702" s="28"/>
      <c r="AR1702" s="28"/>
      <c r="AS1702" s="23"/>
      <c r="AT1702" s="23"/>
      <c r="AU1702" s="23"/>
      <c r="AV1702" s="29"/>
    </row>
    <row r="1703">
      <c r="AN1703" s="6"/>
      <c r="AQ1703" s="28"/>
      <c r="AR1703" s="28"/>
      <c r="AS1703" s="23"/>
      <c r="AT1703" s="23"/>
      <c r="AU1703" s="23"/>
      <c r="AV1703" s="29"/>
    </row>
    <row r="1704">
      <c r="AN1704" s="6"/>
      <c r="AQ1704" s="28"/>
      <c r="AR1704" s="28"/>
      <c r="AS1704" s="23"/>
      <c r="AT1704" s="23"/>
      <c r="AU1704" s="23"/>
      <c r="AV1704" s="29"/>
    </row>
    <row r="1705">
      <c r="AN1705" s="6"/>
      <c r="AQ1705" s="28"/>
      <c r="AR1705" s="28"/>
      <c r="AS1705" s="23"/>
      <c r="AT1705" s="23"/>
      <c r="AU1705" s="23"/>
      <c r="AV1705" s="29"/>
    </row>
    <row r="1706">
      <c r="AN1706" s="6"/>
      <c r="AQ1706" s="28"/>
      <c r="AR1706" s="28"/>
      <c r="AS1706" s="23"/>
      <c r="AT1706" s="23"/>
      <c r="AU1706" s="23"/>
      <c r="AV1706" s="29"/>
    </row>
    <row r="1707">
      <c r="AN1707" s="6"/>
      <c r="AQ1707" s="28"/>
      <c r="AR1707" s="28"/>
      <c r="AS1707" s="23"/>
      <c r="AT1707" s="23"/>
      <c r="AU1707" s="23"/>
      <c r="AV1707" s="29"/>
    </row>
    <row r="1708">
      <c r="AN1708" s="6"/>
      <c r="AQ1708" s="28"/>
      <c r="AR1708" s="28"/>
      <c r="AS1708" s="23"/>
      <c r="AT1708" s="23"/>
      <c r="AU1708" s="23"/>
      <c r="AV1708" s="29"/>
    </row>
    <row r="1709">
      <c r="AN1709" s="6"/>
      <c r="AQ1709" s="28"/>
      <c r="AR1709" s="28"/>
      <c r="AS1709" s="23"/>
      <c r="AT1709" s="23"/>
      <c r="AU1709" s="23"/>
      <c r="AV1709" s="29"/>
    </row>
    <row r="1710">
      <c r="AN1710" s="6"/>
      <c r="AQ1710" s="28"/>
      <c r="AR1710" s="28"/>
      <c r="AS1710" s="23"/>
      <c r="AT1710" s="23"/>
      <c r="AU1710" s="23"/>
      <c r="AV1710" s="29"/>
    </row>
    <row r="1711">
      <c r="AN1711" s="6"/>
      <c r="AQ1711" s="28"/>
      <c r="AR1711" s="28"/>
      <c r="AS1711" s="23"/>
      <c r="AT1711" s="23"/>
      <c r="AU1711" s="23"/>
      <c r="AV1711" s="29"/>
    </row>
    <row r="1712">
      <c r="AN1712" s="6"/>
      <c r="AQ1712" s="28"/>
      <c r="AR1712" s="28"/>
      <c r="AS1712" s="23"/>
      <c r="AT1712" s="23"/>
      <c r="AU1712" s="23"/>
      <c r="AV1712" s="29"/>
    </row>
    <row r="1713">
      <c r="AN1713" s="6"/>
      <c r="AQ1713" s="28"/>
      <c r="AR1713" s="28"/>
      <c r="AS1713" s="23"/>
      <c r="AT1713" s="23"/>
      <c r="AU1713" s="23"/>
      <c r="AV1713" s="29"/>
    </row>
    <row r="1714">
      <c r="AN1714" s="6"/>
      <c r="AQ1714" s="28"/>
      <c r="AR1714" s="28"/>
      <c r="AS1714" s="23"/>
      <c r="AT1714" s="23"/>
      <c r="AU1714" s="23"/>
      <c r="AV1714" s="29"/>
    </row>
    <row r="1715">
      <c r="AN1715" s="6"/>
      <c r="AQ1715" s="28"/>
      <c r="AR1715" s="28"/>
      <c r="AS1715" s="23"/>
      <c r="AT1715" s="23"/>
      <c r="AU1715" s="23"/>
      <c r="AV1715" s="29"/>
    </row>
    <row r="1716">
      <c r="AN1716" s="6"/>
      <c r="AQ1716" s="28"/>
      <c r="AR1716" s="28"/>
      <c r="AS1716" s="23"/>
      <c r="AT1716" s="23"/>
      <c r="AU1716" s="23"/>
      <c r="AV1716" s="29"/>
    </row>
    <row r="1717">
      <c r="AN1717" s="6"/>
      <c r="AQ1717" s="28"/>
      <c r="AR1717" s="28"/>
      <c r="AS1717" s="23"/>
      <c r="AT1717" s="23"/>
      <c r="AU1717" s="23"/>
      <c r="AV1717" s="29"/>
    </row>
    <row r="1718">
      <c r="AN1718" s="6"/>
      <c r="AQ1718" s="28"/>
      <c r="AR1718" s="28"/>
      <c r="AS1718" s="23"/>
      <c r="AT1718" s="23"/>
      <c r="AU1718" s="23"/>
      <c r="AV1718" s="29"/>
    </row>
    <row r="1719">
      <c r="AN1719" s="6"/>
      <c r="AQ1719" s="28"/>
      <c r="AR1719" s="28"/>
      <c r="AS1719" s="23"/>
      <c r="AT1719" s="23"/>
      <c r="AU1719" s="23"/>
      <c r="AV1719" s="29"/>
    </row>
    <row r="1720">
      <c r="AN1720" s="6"/>
      <c r="AQ1720" s="28"/>
      <c r="AR1720" s="28"/>
      <c r="AS1720" s="23"/>
      <c r="AT1720" s="23"/>
      <c r="AU1720" s="23"/>
      <c r="AV1720" s="29"/>
    </row>
    <row r="1721">
      <c r="AN1721" s="6"/>
      <c r="AQ1721" s="28"/>
      <c r="AR1721" s="28"/>
      <c r="AS1721" s="23"/>
      <c r="AT1721" s="23"/>
      <c r="AU1721" s="23"/>
      <c r="AV1721" s="29"/>
    </row>
    <row r="1722">
      <c r="AN1722" s="6"/>
      <c r="AQ1722" s="28"/>
      <c r="AR1722" s="28"/>
      <c r="AS1722" s="23"/>
      <c r="AT1722" s="23"/>
      <c r="AU1722" s="23"/>
      <c r="AV1722" s="29"/>
    </row>
    <row r="1723">
      <c r="AN1723" s="6"/>
      <c r="AQ1723" s="28"/>
      <c r="AR1723" s="28"/>
      <c r="AS1723" s="23"/>
      <c r="AT1723" s="23"/>
      <c r="AU1723" s="23"/>
      <c r="AV1723" s="29"/>
    </row>
    <row r="1724">
      <c r="AN1724" s="6"/>
      <c r="AQ1724" s="28"/>
      <c r="AR1724" s="28"/>
      <c r="AS1724" s="23"/>
      <c r="AT1724" s="23"/>
      <c r="AU1724" s="23"/>
      <c r="AV1724" s="29"/>
    </row>
    <row r="1725">
      <c r="AN1725" s="6"/>
      <c r="AQ1725" s="28"/>
      <c r="AR1725" s="28"/>
      <c r="AS1725" s="23"/>
      <c r="AT1725" s="23"/>
      <c r="AU1725" s="23"/>
      <c r="AV1725" s="29"/>
    </row>
    <row r="1726">
      <c r="AN1726" s="6"/>
      <c r="AQ1726" s="28"/>
      <c r="AR1726" s="28"/>
      <c r="AS1726" s="23"/>
      <c r="AT1726" s="23"/>
      <c r="AU1726" s="23"/>
      <c r="AV1726" s="29"/>
    </row>
    <row r="1727">
      <c r="AN1727" s="6"/>
      <c r="AQ1727" s="28"/>
      <c r="AR1727" s="28"/>
      <c r="AS1727" s="23"/>
      <c r="AT1727" s="23"/>
      <c r="AU1727" s="23"/>
      <c r="AV1727" s="29"/>
    </row>
    <row r="1728">
      <c r="AN1728" s="6"/>
      <c r="AQ1728" s="28"/>
      <c r="AR1728" s="28"/>
      <c r="AS1728" s="23"/>
      <c r="AT1728" s="23"/>
      <c r="AU1728" s="23"/>
      <c r="AV1728" s="29"/>
    </row>
    <row r="1729">
      <c r="AN1729" s="6"/>
      <c r="AQ1729" s="28"/>
      <c r="AR1729" s="28"/>
      <c r="AS1729" s="23"/>
      <c r="AT1729" s="23"/>
      <c r="AU1729" s="23"/>
      <c r="AV1729" s="29"/>
    </row>
    <row r="1730">
      <c r="AN1730" s="6"/>
      <c r="AQ1730" s="28"/>
      <c r="AR1730" s="28"/>
      <c r="AS1730" s="23"/>
      <c r="AT1730" s="23"/>
      <c r="AU1730" s="23"/>
      <c r="AV1730" s="29"/>
    </row>
    <row r="1731">
      <c r="AN1731" s="6"/>
      <c r="AQ1731" s="28"/>
      <c r="AR1731" s="28"/>
      <c r="AS1731" s="23"/>
      <c r="AT1731" s="23"/>
      <c r="AU1731" s="23"/>
      <c r="AV1731" s="29"/>
    </row>
    <row r="1732">
      <c r="AN1732" s="6"/>
      <c r="AQ1732" s="28"/>
      <c r="AR1732" s="28"/>
      <c r="AS1732" s="23"/>
      <c r="AT1732" s="23"/>
      <c r="AU1732" s="23"/>
      <c r="AV1732" s="29"/>
    </row>
    <row r="1733">
      <c r="AN1733" s="6"/>
      <c r="AQ1733" s="28"/>
      <c r="AR1733" s="28"/>
      <c r="AS1733" s="23"/>
      <c r="AT1733" s="23"/>
      <c r="AU1733" s="23"/>
      <c r="AV1733" s="29"/>
    </row>
    <row r="1734">
      <c r="AN1734" s="6"/>
      <c r="AQ1734" s="28"/>
      <c r="AR1734" s="28"/>
      <c r="AS1734" s="23"/>
      <c r="AT1734" s="23"/>
      <c r="AU1734" s="23"/>
      <c r="AV1734" s="29"/>
    </row>
    <row r="1735">
      <c r="AN1735" s="6"/>
      <c r="AQ1735" s="28"/>
      <c r="AR1735" s="28"/>
      <c r="AS1735" s="23"/>
      <c r="AT1735" s="23"/>
      <c r="AU1735" s="23"/>
      <c r="AV1735" s="29"/>
    </row>
    <row r="1736">
      <c r="AN1736" s="6"/>
      <c r="AQ1736" s="28"/>
      <c r="AR1736" s="28"/>
      <c r="AS1736" s="23"/>
      <c r="AT1736" s="23"/>
      <c r="AU1736" s="23"/>
      <c r="AV1736" s="29"/>
    </row>
    <row r="1737">
      <c r="AN1737" s="6"/>
      <c r="AQ1737" s="28"/>
      <c r="AR1737" s="28"/>
      <c r="AS1737" s="23"/>
      <c r="AT1737" s="23"/>
      <c r="AU1737" s="23"/>
      <c r="AV1737" s="29"/>
    </row>
    <row r="1738">
      <c r="AN1738" s="6"/>
      <c r="AQ1738" s="28"/>
      <c r="AR1738" s="28"/>
      <c r="AS1738" s="23"/>
      <c r="AT1738" s="23"/>
      <c r="AU1738" s="23"/>
      <c r="AV1738" s="29"/>
    </row>
    <row r="1739">
      <c r="AN1739" s="6"/>
      <c r="AQ1739" s="28"/>
      <c r="AR1739" s="28"/>
      <c r="AS1739" s="23"/>
      <c r="AT1739" s="23"/>
      <c r="AU1739" s="23"/>
      <c r="AV1739" s="29"/>
    </row>
    <row r="1740">
      <c r="AN1740" s="6"/>
      <c r="AQ1740" s="28"/>
      <c r="AR1740" s="28"/>
      <c r="AS1740" s="23"/>
      <c r="AT1740" s="23"/>
      <c r="AU1740" s="23"/>
      <c r="AV1740" s="29"/>
    </row>
    <row r="1741">
      <c r="AN1741" s="6"/>
      <c r="AQ1741" s="28"/>
      <c r="AR1741" s="28"/>
      <c r="AS1741" s="23"/>
      <c r="AT1741" s="23"/>
      <c r="AU1741" s="23"/>
      <c r="AV1741" s="29"/>
    </row>
    <row r="1742">
      <c r="AN1742" s="6"/>
      <c r="AQ1742" s="28"/>
      <c r="AR1742" s="28"/>
      <c r="AS1742" s="23"/>
      <c r="AT1742" s="23"/>
      <c r="AU1742" s="23"/>
      <c r="AV1742" s="29"/>
    </row>
    <row r="1743">
      <c r="AN1743" s="6"/>
      <c r="AQ1743" s="28"/>
      <c r="AR1743" s="28"/>
      <c r="AS1743" s="23"/>
      <c r="AT1743" s="23"/>
      <c r="AU1743" s="23"/>
      <c r="AV1743" s="29"/>
    </row>
    <row r="1744">
      <c r="AN1744" s="6"/>
      <c r="AQ1744" s="28"/>
      <c r="AR1744" s="28"/>
      <c r="AS1744" s="23"/>
      <c r="AT1744" s="23"/>
      <c r="AU1744" s="23"/>
      <c r="AV1744" s="29"/>
    </row>
    <row r="1745">
      <c r="AN1745" s="6"/>
      <c r="AQ1745" s="28"/>
      <c r="AR1745" s="28"/>
      <c r="AS1745" s="23"/>
      <c r="AT1745" s="23"/>
      <c r="AU1745" s="23"/>
      <c r="AV1745" s="29"/>
    </row>
    <row r="1746">
      <c r="AN1746" s="6"/>
      <c r="AQ1746" s="28"/>
      <c r="AR1746" s="28"/>
      <c r="AS1746" s="23"/>
      <c r="AT1746" s="23"/>
      <c r="AU1746" s="23"/>
      <c r="AV1746" s="29"/>
    </row>
    <row r="1747">
      <c r="AN1747" s="6"/>
      <c r="AQ1747" s="28"/>
      <c r="AR1747" s="28"/>
      <c r="AS1747" s="23"/>
      <c r="AT1747" s="23"/>
      <c r="AU1747" s="23"/>
      <c r="AV1747" s="29"/>
    </row>
    <row r="1748">
      <c r="AN1748" s="6"/>
      <c r="AQ1748" s="28"/>
      <c r="AR1748" s="28"/>
      <c r="AS1748" s="23"/>
      <c r="AT1748" s="23"/>
      <c r="AU1748" s="23"/>
      <c r="AV1748" s="29"/>
    </row>
    <row r="1749">
      <c r="AN1749" s="6"/>
      <c r="AQ1749" s="28"/>
      <c r="AR1749" s="28"/>
      <c r="AS1749" s="23"/>
      <c r="AT1749" s="23"/>
      <c r="AU1749" s="23"/>
      <c r="AV1749" s="29"/>
    </row>
    <row r="1750">
      <c r="AN1750" s="6"/>
      <c r="AQ1750" s="28"/>
      <c r="AR1750" s="28"/>
      <c r="AS1750" s="23"/>
      <c r="AT1750" s="23"/>
      <c r="AU1750" s="23"/>
      <c r="AV1750" s="29"/>
    </row>
    <row r="1751">
      <c r="AN1751" s="6"/>
      <c r="AQ1751" s="28"/>
      <c r="AR1751" s="28"/>
      <c r="AS1751" s="23"/>
      <c r="AT1751" s="23"/>
      <c r="AU1751" s="23"/>
      <c r="AV1751" s="29"/>
    </row>
    <row r="1752">
      <c r="AN1752" s="6"/>
      <c r="AQ1752" s="28"/>
      <c r="AR1752" s="28"/>
      <c r="AS1752" s="23"/>
      <c r="AT1752" s="23"/>
      <c r="AU1752" s="23"/>
      <c r="AV1752" s="29"/>
    </row>
    <row r="1753">
      <c r="AN1753" s="6"/>
      <c r="AQ1753" s="28"/>
      <c r="AR1753" s="28"/>
      <c r="AS1753" s="23"/>
      <c r="AT1753" s="23"/>
      <c r="AU1753" s="23"/>
      <c r="AV1753" s="29"/>
    </row>
    <row r="1754">
      <c r="AN1754" s="6"/>
      <c r="AQ1754" s="28"/>
      <c r="AR1754" s="28"/>
      <c r="AS1754" s="23"/>
      <c r="AT1754" s="23"/>
      <c r="AU1754" s="23"/>
      <c r="AV1754" s="29"/>
    </row>
    <row r="1755">
      <c r="AN1755" s="6"/>
      <c r="AQ1755" s="28"/>
      <c r="AR1755" s="28"/>
      <c r="AS1755" s="23"/>
      <c r="AT1755" s="23"/>
      <c r="AU1755" s="23"/>
      <c r="AV1755" s="29"/>
    </row>
    <row r="1756">
      <c r="AN1756" s="6"/>
      <c r="AQ1756" s="28"/>
      <c r="AR1756" s="28"/>
      <c r="AS1756" s="23"/>
      <c r="AT1756" s="23"/>
      <c r="AU1756" s="23"/>
      <c r="AV1756" s="29"/>
    </row>
    <row r="1757">
      <c r="AN1757" s="6"/>
      <c r="AQ1757" s="28"/>
      <c r="AR1757" s="28"/>
      <c r="AS1757" s="23"/>
      <c r="AT1757" s="23"/>
      <c r="AU1757" s="23"/>
      <c r="AV1757" s="29"/>
    </row>
    <row r="1758">
      <c r="AN1758" s="6"/>
      <c r="AQ1758" s="28"/>
      <c r="AR1758" s="28"/>
      <c r="AS1758" s="23"/>
      <c r="AT1758" s="23"/>
      <c r="AU1758" s="23"/>
      <c r="AV1758" s="29"/>
    </row>
    <row r="1759">
      <c r="AN1759" s="6"/>
      <c r="AQ1759" s="28"/>
      <c r="AR1759" s="28"/>
      <c r="AS1759" s="23"/>
      <c r="AT1759" s="23"/>
      <c r="AU1759" s="23"/>
      <c r="AV1759" s="29"/>
    </row>
    <row r="1760">
      <c r="AN1760" s="6"/>
      <c r="AQ1760" s="28"/>
      <c r="AR1760" s="28"/>
      <c r="AS1760" s="23"/>
      <c r="AT1760" s="23"/>
      <c r="AU1760" s="23"/>
      <c r="AV1760" s="29"/>
    </row>
    <row r="1761">
      <c r="AN1761" s="6"/>
      <c r="AQ1761" s="28"/>
      <c r="AR1761" s="28"/>
      <c r="AS1761" s="23"/>
      <c r="AT1761" s="23"/>
      <c r="AU1761" s="23"/>
      <c r="AV1761" s="29"/>
    </row>
    <row r="1762">
      <c r="AN1762" s="6"/>
      <c r="AQ1762" s="28"/>
      <c r="AR1762" s="28"/>
      <c r="AS1762" s="23"/>
      <c r="AT1762" s="23"/>
      <c r="AU1762" s="23"/>
      <c r="AV1762" s="29"/>
    </row>
    <row r="1763">
      <c r="AN1763" s="6"/>
      <c r="AQ1763" s="28"/>
      <c r="AR1763" s="28"/>
      <c r="AS1763" s="23"/>
      <c r="AT1763" s="23"/>
      <c r="AU1763" s="23"/>
      <c r="AV1763" s="29"/>
    </row>
    <row r="1764">
      <c r="AN1764" s="6"/>
      <c r="AQ1764" s="28"/>
      <c r="AR1764" s="28"/>
      <c r="AS1764" s="23"/>
      <c r="AT1764" s="23"/>
      <c r="AU1764" s="23"/>
      <c r="AV1764" s="29"/>
    </row>
    <row r="1765">
      <c r="AN1765" s="6"/>
      <c r="AQ1765" s="28"/>
      <c r="AR1765" s="28"/>
      <c r="AS1765" s="23"/>
      <c r="AT1765" s="23"/>
      <c r="AU1765" s="23"/>
      <c r="AV1765" s="29"/>
    </row>
    <row r="1766">
      <c r="AN1766" s="6"/>
      <c r="AQ1766" s="28"/>
      <c r="AR1766" s="28"/>
      <c r="AS1766" s="23"/>
      <c r="AT1766" s="23"/>
      <c r="AU1766" s="23"/>
      <c r="AV1766" s="29"/>
    </row>
    <row r="1767">
      <c r="AN1767" s="6"/>
      <c r="AQ1767" s="28"/>
      <c r="AR1767" s="28"/>
      <c r="AS1767" s="23"/>
      <c r="AT1767" s="23"/>
      <c r="AU1767" s="23"/>
      <c r="AV1767" s="29"/>
    </row>
    <row r="1768">
      <c r="AN1768" s="6"/>
      <c r="AQ1768" s="28"/>
      <c r="AR1768" s="28"/>
      <c r="AS1768" s="23"/>
      <c r="AT1768" s="23"/>
      <c r="AU1768" s="23"/>
      <c r="AV1768" s="29"/>
    </row>
    <row r="1769">
      <c r="AN1769" s="6"/>
      <c r="AQ1769" s="28"/>
      <c r="AR1769" s="28"/>
      <c r="AS1769" s="23"/>
      <c r="AT1769" s="23"/>
      <c r="AU1769" s="23"/>
      <c r="AV1769" s="29"/>
    </row>
    <row r="1770">
      <c r="AN1770" s="6"/>
      <c r="AQ1770" s="28"/>
      <c r="AR1770" s="28"/>
      <c r="AS1770" s="23"/>
      <c r="AT1770" s="23"/>
      <c r="AU1770" s="23"/>
      <c r="AV1770" s="29"/>
    </row>
    <row r="1771">
      <c r="AN1771" s="6"/>
      <c r="AQ1771" s="28"/>
      <c r="AR1771" s="28"/>
      <c r="AS1771" s="23"/>
      <c r="AT1771" s="23"/>
      <c r="AU1771" s="23"/>
      <c r="AV1771" s="29"/>
    </row>
    <row r="1772">
      <c r="AN1772" s="6"/>
      <c r="AQ1772" s="28"/>
      <c r="AR1772" s="28"/>
      <c r="AS1772" s="23"/>
      <c r="AT1772" s="23"/>
      <c r="AU1772" s="23"/>
      <c r="AV1772" s="29"/>
    </row>
    <row r="1773">
      <c r="AN1773" s="6"/>
      <c r="AQ1773" s="28"/>
      <c r="AR1773" s="28"/>
      <c r="AS1773" s="23"/>
      <c r="AT1773" s="23"/>
      <c r="AU1773" s="23"/>
      <c r="AV1773" s="29"/>
    </row>
    <row r="1774">
      <c r="AN1774" s="6"/>
      <c r="AQ1774" s="28"/>
      <c r="AR1774" s="28"/>
      <c r="AS1774" s="23"/>
      <c r="AT1774" s="23"/>
      <c r="AU1774" s="23"/>
      <c r="AV1774" s="29"/>
    </row>
    <row r="1775">
      <c r="AN1775" s="6"/>
      <c r="AQ1775" s="28"/>
      <c r="AR1775" s="28"/>
      <c r="AS1775" s="23"/>
      <c r="AT1775" s="23"/>
      <c r="AU1775" s="23"/>
      <c r="AV1775" s="29"/>
    </row>
    <row r="1776">
      <c r="AN1776" s="6"/>
      <c r="AQ1776" s="28"/>
      <c r="AR1776" s="28"/>
      <c r="AS1776" s="23"/>
      <c r="AT1776" s="23"/>
      <c r="AU1776" s="23"/>
      <c r="AV1776" s="29"/>
    </row>
    <row r="1777">
      <c r="AN1777" s="6"/>
      <c r="AQ1777" s="28"/>
      <c r="AR1777" s="28"/>
      <c r="AS1777" s="23"/>
      <c r="AT1777" s="23"/>
      <c r="AU1777" s="23"/>
      <c r="AV1777" s="29"/>
    </row>
    <row r="1778">
      <c r="AN1778" s="6"/>
      <c r="AQ1778" s="28"/>
      <c r="AR1778" s="28"/>
      <c r="AS1778" s="23"/>
      <c r="AT1778" s="23"/>
      <c r="AU1778" s="23"/>
      <c r="AV1778" s="29"/>
    </row>
    <row r="1779">
      <c r="AN1779" s="6"/>
      <c r="AQ1779" s="28"/>
      <c r="AR1779" s="28"/>
      <c r="AS1779" s="23"/>
      <c r="AT1779" s="23"/>
      <c r="AU1779" s="23"/>
      <c r="AV1779" s="29"/>
    </row>
    <row r="1780">
      <c r="AN1780" s="6"/>
      <c r="AQ1780" s="28"/>
      <c r="AR1780" s="28"/>
      <c r="AS1780" s="23"/>
      <c r="AT1780" s="23"/>
      <c r="AU1780" s="23"/>
      <c r="AV1780" s="29"/>
    </row>
    <row r="1781">
      <c r="AN1781" s="6"/>
      <c r="AQ1781" s="28"/>
      <c r="AR1781" s="28"/>
      <c r="AS1781" s="23"/>
      <c r="AT1781" s="23"/>
      <c r="AU1781" s="23"/>
      <c r="AV1781" s="29"/>
    </row>
    <row r="1782">
      <c r="AN1782" s="6"/>
      <c r="AQ1782" s="28"/>
      <c r="AR1782" s="28"/>
      <c r="AS1782" s="23"/>
      <c r="AT1782" s="23"/>
      <c r="AU1782" s="23"/>
      <c r="AV1782" s="29"/>
    </row>
    <row r="1783">
      <c r="AN1783" s="6"/>
      <c r="AQ1783" s="28"/>
      <c r="AR1783" s="28"/>
      <c r="AS1783" s="23"/>
      <c r="AT1783" s="23"/>
      <c r="AU1783" s="23"/>
      <c r="AV1783" s="29"/>
    </row>
    <row r="1784">
      <c r="AN1784" s="6"/>
      <c r="AQ1784" s="28"/>
      <c r="AR1784" s="28"/>
      <c r="AS1784" s="23"/>
      <c r="AT1784" s="23"/>
      <c r="AU1784" s="23"/>
      <c r="AV1784" s="29"/>
    </row>
    <row r="1785">
      <c r="AN1785" s="6"/>
      <c r="AQ1785" s="28"/>
      <c r="AR1785" s="28"/>
      <c r="AS1785" s="23"/>
      <c r="AT1785" s="23"/>
      <c r="AU1785" s="23"/>
      <c r="AV1785" s="29"/>
    </row>
    <row r="1786">
      <c r="AN1786" s="6"/>
      <c r="AQ1786" s="28"/>
      <c r="AR1786" s="28"/>
      <c r="AS1786" s="23"/>
      <c r="AT1786" s="23"/>
      <c r="AU1786" s="23"/>
      <c r="AV1786" s="29"/>
    </row>
    <row r="1787">
      <c r="AN1787" s="6"/>
      <c r="AQ1787" s="28"/>
      <c r="AR1787" s="28"/>
      <c r="AS1787" s="23"/>
      <c r="AT1787" s="23"/>
      <c r="AU1787" s="23"/>
      <c r="AV1787" s="29"/>
    </row>
    <row r="1788">
      <c r="AN1788" s="6"/>
      <c r="AQ1788" s="28"/>
      <c r="AR1788" s="28"/>
      <c r="AS1788" s="23"/>
      <c r="AT1788" s="23"/>
      <c r="AU1788" s="23"/>
      <c r="AV1788" s="29"/>
    </row>
    <row r="1789">
      <c r="AN1789" s="6"/>
      <c r="AQ1789" s="28"/>
      <c r="AR1789" s="28"/>
      <c r="AS1789" s="23"/>
      <c r="AT1789" s="23"/>
      <c r="AU1789" s="23"/>
      <c r="AV1789" s="29"/>
    </row>
    <row r="1790">
      <c r="AN1790" s="6"/>
      <c r="AQ1790" s="28"/>
      <c r="AR1790" s="28"/>
      <c r="AS1790" s="23"/>
      <c r="AT1790" s="23"/>
      <c r="AU1790" s="23"/>
      <c r="AV1790" s="29"/>
    </row>
    <row r="1791">
      <c r="AN1791" s="6"/>
      <c r="AQ1791" s="28"/>
      <c r="AR1791" s="28"/>
      <c r="AS1791" s="23"/>
      <c r="AT1791" s="23"/>
      <c r="AU1791" s="23"/>
      <c r="AV1791" s="29"/>
    </row>
    <row r="1792">
      <c r="AN1792" s="6"/>
      <c r="AQ1792" s="28"/>
      <c r="AR1792" s="28"/>
      <c r="AS1792" s="23"/>
      <c r="AT1792" s="23"/>
      <c r="AU1792" s="23"/>
      <c r="AV1792" s="29"/>
    </row>
    <row r="1793">
      <c r="AN1793" s="6"/>
      <c r="AQ1793" s="28"/>
      <c r="AR1793" s="28"/>
      <c r="AS1793" s="23"/>
      <c r="AT1793" s="23"/>
      <c r="AU1793" s="23"/>
      <c r="AV1793" s="29"/>
    </row>
    <row r="1794">
      <c r="AN1794" s="6"/>
      <c r="AQ1794" s="28"/>
      <c r="AR1794" s="28"/>
      <c r="AS1794" s="23"/>
      <c r="AT1794" s="23"/>
      <c r="AU1794" s="23"/>
      <c r="AV1794" s="29"/>
    </row>
    <row r="1795">
      <c r="AN1795" s="6"/>
      <c r="AQ1795" s="28"/>
      <c r="AR1795" s="28"/>
      <c r="AS1795" s="23"/>
      <c r="AT1795" s="23"/>
      <c r="AU1795" s="23"/>
      <c r="AV1795" s="29"/>
    </row>
    <row r="1796">
      <c r="AN1796" s="6"/>
      <c r="AQ1796" s="28"/>
      <c r="AR1796" s="28"/>
      <c r="AS1796" s="23"/>
      <c r="AT1796" s="23"/>
      <c r="AU1796" s="23"/>
      <c r="AV1796" s="29"/>
    </row>
    <row r="1797">
      <c r="AN1797" s="6"/>
      <c r="AQ1797" s="28"/>
      <c r="AR1797" s="28"/>
      <c r="AS1797" s="23"/>
      <c r="AT1797" s="23"/>
      <c r="AU1797" s="23"/>
      <c r="AV1797" s="29"/>
    </row>
    <row r="1798">
      <c r="AN1798" s="6"/>
      <c r="AQ1798" s="28"/>
      <c r="AR1798" s="28"/>
      <c r="AS1798" s="23"/>
      <c r="AT1798" s="23"/>
      <c r="AU1798" s="23"/>
      <c r="AV1798" s="29"/>
    </row>
    <row r="1799">
      <c r="AN1799" s="6"/>
      <c r="AQ1799" s="28"/>
      <c r="AR1799" s="28"/>
      <c r="AS1799" s="23"/>
      <c r="AT1799" s="23"/>
      <c r="AU1799" s="23"/>
      <c r="AV1799" s="29"/>
    </row>
    <row r="1800">
      <c r="AN1800" s="6"/>
      <c r="AQ1800" s="28"/>
      <c r="AR1800" s="28"/>
      <c r="AS1800" s="23"/>
      <c r="AT1800" s="23"/>
      <c r="AU1800" s="23"/>
      <c r="AV1800" s="29"/>
    </row>
    <row r="1801">
      <c r="AN1801" s="6"/>
      <c r="AQ1801" s="28"/>
      <c r="AR1801" s="28"/>
      <c r="AS1801" s="23"/>
      <c r="AT1801" s="23"/>
      <c r="AU1801" s="23"/>
      <c r="AV1801" s="29"/>
    </row>
    <row r="1802">
      <c r="AN1802" s="6"/>
      <c r="AQ1802" s="28"/>
      <c r="AR1802" s="28"/>
      <c r="AS1802" s="23"/>
      <c r="AT1802" s="23"/>
      <c r="AU1802" s="23"/>
      <c r="AV1802" s="29"/>
    </row>
    <row r="1803">
      <c r="AN1803" s="6"/>
      <c r="AQ1803" s="28"/>
      <c r="AR1803" s="28"/>
      <c r="AS1803" s="23"/>
      <c r="AT1803" s="23"/>
      <c r="AU1803" s="23"/>
      <c r="AV1803" s="29"/>
    </row>
    <row r="1804">
      <c r="AN1804" s="6"/>
      <c r="AQ1804" s="28"/>
      <c r="AR1804" s="28"/>
      <c r="AS1804" s="23"/>
      <c r="AT1804" s="23"/>
      <c r="AU1804" s="23"/>
      <c r="AV1804" s="29"/>
    </row>
    <row r="1805">
      <c r="AN1805" s="6"/>
      <c r="AQ1805" s="28"/>
      <c r="AR1805" s="28"/>
      <c r="AS1805" s="23"/>
      <c r="AT1805" s="23"/>
      <c r="AU1805" s="23"/>
      <c r="AV1805" s="29"/>
    </row>
    <row r="1806">
      <c r="AN1806" s="6"/>
      <c r="AQ1806" s="28"/>
      <c r="AR1806" s="28"/>
      <c r="AS1806" s="23"/>
      <c r="AT1806" s="23"/>
      <c r="AU1806" s="23"/>
      <c r="AV1806" s="29"/>
    </row>
    <row r="1807">
      <c r="AN1807" s="6"/>
      <c r="AQ1807" s="28"/>
      <c r="AR1807" s="28"/>
      <c r="AS1807" s="23"/>
      <c r="AT1807" s="23"/>
      <c r="AU1807" s="23"/>
      <c r="AV1807" s="29"/>
    </row>
    <row r="1808">
      <c r="AN1808" s="6"/>
      <c r="AQ1808" s="28"/>
      <c r="AR1808" s="28"/>
      <c r="AS1808" s="23"/>
      <c r="AT1808" s="23"/>
      <c r="AU1808" s="23"/>
      <c r="AV1808" s="29"/>
    </row>
    <row r="1809">
      <c r="AN1809" s="6"/>
      <c r="AQ1809" s="28"/>
      <c r="AR1809" s="28"/>
      <c r="AS1809" s="23"/>
      <c r="AT1809" s="23"/>
      <c r="AU1809" s="23"/>
      <c r="AV1809" s="29"/>
    </row>
    <row r="1810">
      <c r="AN1810" s="6"/>
      <c r="AQ1810" s="28"/>
      <c r="AR1810" s="28"/>
      <c r="AS1810" s="23"/>
      <c r="AT1810" s="23"/>
      <c r="AU1810" s="23"/>
      <c r="AV1810" s="29"/>
    </row>
    <row r="1811">
      <c r="AN1811" s="6"/>
      <c r="AQ1811" s="28"/>
      <c r="AR1811" s="28"/>
      <c r="AS1811" s="23"/>
      <c r="AT1811" s="23"/>
      <c r="AU1811" s="23"/>
      <c r="AV1811" s="29"/>
    </row>
    <row r="1812">
      <c r="AN1812" s="6"/>
      <c r="AQ1812" s="28"/>
      <c r="AR1812" s="28"/>
      <c r="AS1812" s="23"/>
      <c r="AT1812" s="23"/>
      <c r="AU1812" s="23"/>
      <c r="AV1812" s="29"/>
    </row>
    <row r="1813">
      <c r="AN1813" s="6"/>
      <c r="AQ1813" s="28"/>
      <c r="AR1813" s="28"/>
      <c r="AS1813" s="23"/>
      <c r="AT1813" s="23"/>
      <c r="AU1813" s="23"/>
      <c r="AV1813" s="29"/>
    </row>
    <row r="1814">
      <c r="AN1814" s="6"/>
      <c r="AQ1814" s="28"/>
      <c r="AR1814" s="28"/>
      <c r="AS1814" s="23"/>
      <c r="AT1814" s="23"/>
      <c r="AU1814" s="23"/>
      <c r="AV1814" s="29"/>
    </row>
    <row r="1815">
      <c r="AN1815" s="6"/>
      <c r="AQ1815" s="28"/>
      <c r="AR1815" s="28"/>
      <c r="AS1815" s="23"/>
      <c r="AT1815" s="23"/>
      <c r="AU1815" s="23"/>
      <c r="AV1815" s="29"/>
    </row>
    <row r="1816">
      <c r="AN1816" s="6"/>
      <c r="AQ1816" s="28"/>
      <c r="AR1816" s="28"/>
      <c r="AS1816" s="23"/>
      <c r="AT1816" s="23"/>
      <c r="AU1816" s="23"/>
      <c r="AV1816" s="29"/>
    </row>
    <row r="1817">
      <c r="AN1817" s="6"/>
      <c r="AQ1817" s="28"/>
      <c r="AR1817" s="28"/>
      <c r="AS1817" s="23"/>
      <c r="AT1817" s="23"/>
      <c r="AU1817" s="23"/>
      <c r="AV1817" s="29"/>
    </row>
    <row r="1818">
      <c r="AN1818" s="6"/>
      <c r="AQ1818" s="28"/>
      <c r="AR1818" s="28"/>
      <c r="AS1818" s="23"/>
      <c r="AT1818" s="23"/>
      <c r="AU1818" s="23"/>
      <c r="AV1818" s="29"/>
    </row>
    <row r="1819">
      <c r="AN1819" s="6"/>
      <c r="AQ1819" s="28"/>
      <c r="AR1819" s="28"/>
      <c r="AS1819" s="23"/>
      <c r="AT1819" s="23"/>
      <c r="AU1819" s="23"/>
      <c r="AV1819" s="29"/>
    </row>
    <row r="1820">
      <c r="AN1820" s="6"/>
      <c r="AQ1820" s="28"/>
      <c r="AR1820" s="28"/>
      <c r="AS1820" s="23"/>
      <c r="AT1820" s="23"/>
      <c r="AU1820" s="23"/>
      <c r="AV1820" s="29"/>
    </row>
    <row r="1821">
      <c r="AN1821" s="6"/>
      <c r="AQ1821" s="28"/>
      <c r="AR1821" s="28"/>
      <c r="AS1821" s="23"/>
      <c r="AT1821" s="23"/>
      <c r="AU1821" s="23"/>
      <c r="AV1821" s="29"/>
    </row>
    <row r="1822">
      <c r="AN1822" s="6"/>
      <c r="AQ1822" s="28"/>
      <c r="AR1822" s="28"/>
      <c r="AS1822" s="23"/>
      <c r="AT1822" s="23"/>
      <c r="AU1822" s="23"/>
      <c r="AV1822" s="29"/>
    </row>
    <row r="1823">
      <c r="AN1823" s="6"/>
      <c r="AQ1823" s="28"/>
      <c r="AR1823" s="28"/>
      <c r="AS1823" s="23"/>
      <c r="AT1823" s="23"/>
      <c r="AU1823" s="23"/>
      <c r="AV1823" s="29"/>
    </row>
    <row r="1824">
      <c r="AN1824" s="6"/>
      <c r="AQ1824" s="28"/>
      <c r="AR1824" s="28"/>
      <c r="AS1824" s="23"/>
      <c r="AT1824" s="23"/>
      <c r="AU1824" s="23"/>
      <c r="AV1824" s="29"/>
    </row>
    <row r="1825">
      <c r="AN1825" s="6"/>
      <c r="AQ1825" s="28"/>
      <c r="AR1825" s="28"/>
      <c r="AS1825" s="23"/>
      <c r="AT1825" s="23"/>
      <c r="AU1825" s="23"/>
      <c r="AV1825" s="29"/>
    </row>
    <row r="1826">
      <c r="AN1826" s="6"/>
      <c r="AQ1826" s="28"/>
      <c r="AR1826" s="28"/>
      <c r="AS1826" s="23"/>
      <c r="AT1826" s="23"/>
      <c r="AU1826" s="23"/>
      <c r="AV1826" s="29"/>
    </row>
    <row r="1827">
      <c r="AN1827" s="6"/>
      <c r="AQ1827" s="28"/>
      <c r="AR1827" s="28"/>
      <c r="AS1827" s="23"/>
      <c r="AT1827" s="23"/>
      <c r="AU1827" s="23"/>
      <c r="AV1827" s="29"/>
    </row>
    <row r="1828">
      <c r="AN1828" s="6"/>
      <c r="AQ1828" s="28"/>
      <c r="AR1828" s="28"/>
      <c r="AS1828" s="23"/>
      <c r="AT1828" s="23"/>
      <c r="AU1828" s="23"/>
      <c r="AV1828" s="29"/>
    </row>
    <row r="1829">
      <c r="AN1829" s="6"/>
      <c r="AQ1829" s="28"/>
      <c r="AR1829" s="28"/>
      <c r="AS1829" s="23"/>
      <c r="AT1829" s="23"/>
      <c r="AU1829" s="23"/>
      <c r="AV1829" s="29"/>
    </row>
    <row r="1830">
      <c r="AN1830" s="6"/>
      <c r="AQ1830" s="28"/>
      <c r="AR1830" s="28"/>
      <c r="AS1830" s="23"/>
      <c r="AT1830" s="23"/>
      <c r="AU1830" s="23"/>
      <c r="AV1830" s="29"/>
    </row>
    <row r="1831">
      <c r="AN1831" s="6"/>
      <c r="AQ1831" s="28"/>
      <c r="AR1831" s="28"/>
      <c r="AS1831" s="23"/>
      <c r="AT1831" s="23"/>
      <c r="AU1831" s="23"/>
      <c r="AV1831" s="29"/>
    </row>
    <row r="1832">
      <c r="AN1832" s="6"/>
      <c r="AQ1832" s="28"/>
      <c r="AR1832" s="28"/>
      <c r="AS1832" s="23"/>
      <c r="AT1832" s="23"/>
      <c r="AU1832" s="23"/>
      <c r="AV1832" s="29"/>
    </row>
    <row r="1833">
      <c r="AN1833" s="6"/>
      <c r="AQ1833" s="28"/>
      <c r="AR1833" s="28"/>
      <c r="AS1833" s="23"/>
      <c r="AT1833" s="23"/>
      <c r="AU1833" s="23"/>
      <c r="AV1833" s="29"/>
    </row>
    <row r="1834">
      <c r="AN1834" s="6"/>
      <c r="AQ1834" s="28"/>
      <c r="AR1834" s="28"/>
      <c r="AS1834" s="23"/>
      <c r="AT1834" s="23"/>
      <c r="AU1834" s="23"/>
      <c r="AV1834" s="29"/>
    </row>
    <row r="1835">
      <c r="AN1835" s="6"/>
      <c r="AQ1835" s="28"/>
      <c r="AR1835" s="28"/>
      <c r="AS1835" s="23"/>
      <c r="AT1835" s="23"/>
      <c r="AU1835" s="23"/>
      <c r="AV1835" s="29"/>
    </row>
    <row r="1836">
      <c r="AN1836" s="6"/>
      <c r="AQ1836" s="28"/>
      <c r="AR1836" s="28"/>
      <c r="AS1836" s="23"/>
      <c r="AT1836" s="23"/>
      <c r="AU1836" s="23"/>
      <c r="AV1836" s="29"/>
    </row>
    <row r="1837">
      <c r="AN1837" s="6"/>
      <c r="AQ1837" s="28"/>
      <c r="AR1837" s="28"/>
      <c r="AS1837" s="23"/>
      <c r="AT1837" s="23"/>
      <c r="AU1837" s="23"/>
      <c r="AV1837" s="29"/>
    </row>
    <row r="1838">
      <c r="AN1838" s="6"/>
      <c r="AQ1838" s="28"/>
      <c r="AR1838" s="28"/>
      <c r="AS1838" s="23"/>
      <c r="AT1838" s="23"/>
      <c r="AU1838" s="23"/>
      <c r="AV1838" s="29"/>
    </row>
    <row r="1839">
      <c r="AN1839" s="6"/>
      <c r="AQ1839" s="28"/>
      <c r="AR1839" s="28"/>
      <c r="AS1839" s="23"/>
      <c r="AT1839" s="23"/>
      <c r="AU1839" s="23"/>
      <c r="AV1839" s="29"/>
    </row>
    <row r="1840">
      <c r="AN1840" s="6"/>
      <c r="AQ1840" s="28"/>
      <c r="AR1840" s="28"/>
      <c r="AS1840" s="23"/>
      <c r="AT1840" s="23"/>
      <c r="AU1840" s="23"/>
      <c r="AV1840" s="29"/>
    </row>
    <row r="1841">
      <c r="AN1841" s="6"/>
      <c r="AQ1841" s="28"/>
      <c r="AR1841" s="28"/>
      <c r="AS1841" s="23"/>
      <c r="AT1841" s="23"/>
      <c r="AU1841" s="23"/>
      <c r="AV1841" s="29"/>
    </row>
    <row r="1842">
      <c r="AN1842" s="6"/>
      <c r="AQ1842" s="28"/>
      <c r="AR1842" s="28"/>
      <c r="AS1842" s="23"/>
      <c r="AT1842" s="23"/>
      <c r="AU1842" s="23"/>
      <c r="AV1842" s="29"/>
    </row>
    <row r="1843">
      <c r="AN1843" s="6"/>
      <c r="AQ1843" s="28"/>
      <c r="AR1843" s="28"/>
      <c r="AS1843" s="23"/>
      <c r="AT1843" s="23"/>
      <c r="AU1843" s="23"/>
      <c r="AV1843" s="29"/>
    </row>
    <row r="1844">
      <c r="AN1844" s="6"/>
      <c r="AQ1844" s="28"/>
      <c r="AR1844" s="28"/>
      <c r="AS1844" s="23"/>
      <c r="AT1844" s="23"/>
      <c r="AU1844" s="23"/>
      <c r="AV1844" s="29"/>
    </row>
    <row r="1845">
      <c r="AN1845" s="6"/>
      <c r="AQ1845" s="28"/>
      <c r="AR1845" s="28"/>
      <c r="AS1845" s="23"/>
      <c r="AT1845" s="23"/>
      <c r="AU1845" s="23"/>
      <c r="AV1845" s="29"/>
    </row>
    <row r="1846">
      <c r="AN1846" s="6"/>
      <c r="AQ1846" s="28"/>
      <c r="AR1846" s="28"/>
      <c r="AS1846" s="23"/>
      <c r="AT1846" s="23"/>
      <c r="AU1846" s="23"/>
      <c r="AV1846" s="29"/>
    </row>
    <row r="1847">
      <c r="AN1847" s="6"/>
      <c r="AQ1847" s="28"/>
      <c r="AR1847" s="28"/>
      <c r="AS1847" s="23"/>
      <c r="AT1847" s="23"/>
      <c r="AU1847" s="23"/>
      <c r="AV1847" s="29"/>
    </row>
    <row r="1848">
      <c r="AN1848" s="6"/>
      <c r="AQ1848" s="28"/>
      <c r="AR1848" s="28"/>
      <c r="AS1848" s="23"/>
      <c r="AT1848" s="23"/>
      <c r="AU1848" s="23"/>
      <c r="AV1848" s="29"/>
    </row>
    <row r="1849">
      <c r="AN1849" s="6"/>
      <c r="AQ1849" s="28"/>
      <c r="AR1849" s="28"/>
      <c r="AS1849" s="23"/>
      <c r="AT1849" s="23"/>
      <c r="AU1849" s="23"/>
      <c r="AV1849" s="29"/>
    </row>
    <row r="1850">
      <c r="AN1850" s="6"/>
      <c r="AQ1850" s="28"/>
      <c r="AR1850" s="28"/>
      <c r="AS1850" s="23"/>
      <c r="AT1850" s="23"/>
      <c r="AU1850" s="23"/>
      <c r="AV1850" s="29"/>
    </row>
    <row r="1851">
      <c r="AN1851" s="6"/>
      <c r="AQ1851" s="28"/>
      <c r="AR1851" s="28"/>
      <c r="AS1851" s="23"/>
      <c r="AT1851" s="23"/>
      <c r="AU1851" s="23"/>
      <c r="AV1851" s="29"/>
    </row>
    <row r="1852">
      <c r="AN1852" s="6"/>
      <c r="AQ1852" s="28"/>
      <c r="AR1852" s="28"/>
      <c r="AS1852" s="23"/>
      <c r="AT1852" s="23"/>
      <c r="AU1852" s="23"/>
      <c r="AV1852" s="29"/>
    </row>
    <row r="1853">
      <c r="AN1853" s="6"/>
      <c r="AQ1853" s="28"/>
      <c r="AR1853" s="28"/>
      <c r="AS1853" s="23"/>
      <c r="AT1853" s="23"/>
      <c r="AU1853" s="23"/>
      <c r="AV1853" s="29"/>
    </row>
    <row r="1854">
      <c r="AN1854" s="6"/>
      <c r="AQ1854" s="28"/>
      <c r="AR1854" s="28"/>
      <c r="AS1854" s="23"/>
      <c r="AT1854" s="23"/>
      <c r="AU1854" s="23"/>
      <c r="AV1854" s="29"/>
    </row>
    <row r="1855">
      <c r="AN1855" s="6"/>
      <c r="AQ1855" s="28"/>
      <c r="AR1855" s="28"/>
      <c r="AS1855" s="23"/>
      <c r="AT1855" s="23"/>
      <c r="AU1855" s="23"/>
      <c r="AV1855" s="29"/>
    </row>
    <row r="1856">
      <c r="AN1856" s="6"/>
      <c r="AQ1856" s="28"/>
      <c r="AR1856" s="28"/>
      <c r="AS1856" s="23"/>
      <c r="AT1856" s="23"/>
      <c r="AU1856" s="23"/>
      <c r="AV1856" s="29"/>
    </row>
    <row r="1857">
      <c r="AN1857" s="6"/>
      <c r="AQ1857" s="28"/>
      <c r="AR1857" s="28"/>
      <c r="AS1857" s="23"/>
      <c r="AT1857" s="23"/>
      <c r="AU1857" s="23"/>
      <c r="AV1857" s="29"/>
    </row>
    <row r="1858">
      <c r="AN1858" s="6"/>
      <c r="AQ1858" s="28"/>
      <c r="AR1858" s="28"/>
      <c r="AS1858" s="23"/>
      <c r="AT1858" s="23"/>
      <c r="AU1858" s="23"/>
      <c r="AV1858" s="29"/>
    </row>
    <row r="1859">
      <c r="AN1859" s="6"/>
      <c r="AQ1859" s="28"/>
      <c r="AR1859" s="28"/>
      <c r="AS1859" s="23"/>
      <c r="AT1859" s="23"/>
      <c r="AU1859" s="23"/>
      <c r="AV1859" s="29"/>
    </row>
    <row r="1860">
      <c r="AN1860" s="6"/>
      <c r="AQ1860" s="28"/>
      <c r="AR1860" s="28"/>
      <c r="AS1860" s="23"/>
      <c r="AT1860" s="23"/>
      <c r="AU1860" s="23"/>
      <c r="AV1860" s="29"/>
    </row>
    <row r="1861">
      <c r="AN1861" s="6"/>
      <c r="AQ1861" s="28"/>
      <c r="AR1861" s="28"/>
      <c r="AS1861" s="23"/>
      <c r="AT1861" s="23"/>
      <c r="AU1861" s="23"/>
      <c r="AV1861" s="29"/>
    </row>
    <row r="1862">
      <c r="AN1862" s="6"/>
      <c r="AQ1862" s="28"/>
      <c r="AR1862" s="28"/>
      <c r="AS1862" s="23"/>
      <c r="AT1862" s="23"/>
      <c r="AU1862" s="23"/>
      <c r="AV1862" s="29"/>
    </row>
    <row r="1863">
      <c r="AN1863" s="6"/>
      <c r="AQ1863" s="28"/>
      <c r="AR1863" s="28"/>
      <c r="AS1863" s="23"/>
      <c r="AT1863" s="23"/>
      <c r="AU1863" s="23"/>
      <c r="AV1863" s="29"/>
    </row>
    <row r="1864">
      <c r="AN1864" s="6"/>
      <c r="AQ1864" s="28"/>
      <c r="AR1864" s="28"/>
      <c r="AS1864" s="23"/>
      <c r="AT1864" s="23"/>
      <c r="AU1864" s="23"/>
      <c r="AV1864" s="29"/>
    </row>
    <row r="1865">
      <c r="AN1865" s="6"/>
      <c r="AQ1865" s="28"/>
      <c r="AR1865" s="28"/>
      <c r="AS1865" s="23"/>
      <c r="AT1865" s="23"/>
      <c r="AU1865" s="23"/>
      <c r="AV1865" s="29"/>
    </row>
    <row r="1866">
      <c r="AN1866" s="6"/>
      <c r="AQ1866" s="28"/>
      <c r="AR1866" s="28"/>
      <c r="AS1866" s="23"/>
      <c r="AT1866" s="23"/>
      <c r="AU1866" s="23"/>
      <c r="AV1866" s="29"/>
    </row>
    <row r="1867">
      <c r="AN1867" s="6"/>
      <c r="AQ1867" s="28"/>
      <c r="AR1867" s="28"/>
      <c r="AS1867" s="23"/>
      <c r="AT1867" s="23"/>
      <c r="AU1867" s="23"/>
      <c r="AV1867" s="29"/>
    </row>
    <row r="1868">
      <c r="AN1868" s="6"/>
      <c r="AQ1868" s="28"/>
      <c r="AR1868" s="28"/>
      <c r="AS1868" s="23"/>
      <c r="AT1868" s="23"/>
      <c r="AU1868" s="23"/>
      <c r="AV1868" s="29"/>
    </row>
    <row r="1869">
      <c r="AN1869" s="6"/>
      <c r="AQ1869" s="28"/>
      <c r="AR1869" s="28"/>
      <c r="AS1869" s="23"/>
      <c r="AT1869" s="23"/>
      <c r="AU1869" s="23"/>
      <c r="AV1869" s="29"/>
    </row>
    <row r="1870">
      <c r="AN1870" s="6"/>
      <c r="AQ1870" s="28"/>
      <c r="AR1870" s="28"/>
      <c r="AS1870" s="23"/>
      <c r="AT1870" s="23"/>
      <c r="AU1870" s="23"/>
      <c r="AV1870" s="29"/>
    </row>
    <row r="1871">
      <c r="AN1871" s="6"/>
      <c r="AQ1871" s="28"/>
      <c r="AR1871" s="28"/>
      <c r="AS1871" s="23"/>
      <c r="AT1871" s="23"/>
      <c r="AU1871" s="23"/>
      <c r="AV1871" s="29"/>
    </row>
    <row r="1872">
      <c r="AN1872" s="6"/>
      <c r="AQ1872" s="28"/>
      <c r="AR1872" s="28"/>
      <c r="AS1872" s="23"/>
      <c r="AT1872" s="23"/>
      <c r="AU1872" s="23"/>
      <c r="AV1872" s="29"/>
    </row>
    <row r="1873">
      <c r="AN1873" s="6"/>
      <c r="AQ1873" s="28"/>
      <c r="AR1873" s="28"/>
      <c r="AS1873" s="23"/>
      <c r="AT1873" s="23"/>
      <c r="AU1873" s="23"/>
      <c r="AV1873" s="29"/>
    </row>
    <row r="1874">
      <c r="AN1874" s="6"/>
      <c r="AQ1874" s="28"/>
      <c r="AR1874" s="28"/>
      <c r="AS1874" s="23"/>
      <c r="AT1874" s="23"/>
      <c r="AU1874" s="23"/>
      <c r="AV1874" s="29"/>
    </row>
    <row r="1875">
      <c r="AN1875" s="6"/>
      <c r="AQ1875" s="28"/>
      <c r="AR1875" s="28"/>
      <c r="AS1875" s="23"/>
      <c r="AT1875" s="23"/>
      <c r="AU1875" s="23"/>
      <c r="AV1875" s="29"/>
    </row>
    <row r="1876">
      <c r="AN1876" s="6"/>
      <c r="AQ1876" s="28"/>
      <c r="AR1876" s="28"/>
      <c r="AS1876" s="23"/>
      <c r="AT1876" s="23"/>
      <c r="AU1876" s="23"/>
      <c r="AV1876" s="29"/>
    </row>
    <row r="1877">
      <c r="AN1877" s="6"/>
      <c r="AQ1877" s="28"/>
      <c r="AR1877" s="28"/>
      <c r="AS1877" s="23"/>
      <c r="AT1877" s="23"/>
      <c r="AU1877" s="23"/>
      <c r="AV1877" s="29"/>
    </row>
    <row r="1878">
      <c r="AN1878" s="6"/>
      <c r="AQ1878" s="28"/>
      <c r="AR1878" s="28"/>
      <c r="AS1878" s="23"/>
      <c r="AT1878" s="23"/>
      <c r="AU1878" s="23"/>
      <c r="AV1878" s="29"/>
    </row>
    <row r="1879">
      <c r="AN1879" s="6"/>
      <c r="AQ1879" s="28"/>
      <c r="AR1879" s="28"/>
      <c r="AS1879" s="23"/>
      <c r="AT1879" s="23"/>
      <c r="AU1879" s="23"/>
      <c r="AV1879" s="29"/>
    </row>
    <row r="1880">
      <c r="AN1880" s="6"/>
      <c r="AQ1880" s="28"/>
      <c r="AR1880" s="28"/>
      <c r="AS1880" s="23"/>
      <c r="AT1880" s="23"/>
      <c r="AU1880" s="23"/>
      <c r="AV1880" s="29"/>
    </row>
    <row r="1881">
      <c r="AN1881" s="6"/>
      <c r="AQ1881" s="28"/>
      <c r="AR1881" s="28"/>
      <c r="AS1881" s="23"/>
      <c r="AT1881" s="23"/>
      <c r="AU1881" s="23"/>
      <c r="AV1881" s="29"/>
    </row>
    <row r="1882">
      <c r="AN1882" s="6"/>
      <c r="AQ1882" s="28"/>
      <c r="AR1882" s="28"/>
      <c r="AS1882" s="23"/>
      <c r="AT1882" s="23"/>
      <c r="AU1882" s="23"/>
      <c r="AV1882" s="29"/>
    </row>
    <row r="1883">
      <c r="AN1883" s="6"/>
      <c r="AQ1883" s="28"/>
      <c r="AR1883" s="28"/>
      <c r="AS1883" s="23"/>
      <c r="AT1883" s="23"/>
      <c r="AU1883" s="23"/>
      <c r="AV1883" s="29"/>
    </row>
    <row r="1884">
      <c r="AN1884" s="6"/>
      <c r="AQ1884" s="28"/>
      <c r="AR1884" s="28"/>
      <c r="AS1884" s="23"/>
      <c r="AT1884" s="23"/>
      <c r="AU1884" s="23"/>
      <c r="AV1884" s="29"/>
    </row>
    <row r="1885">
      <c r="AN1885" s="6"/>
      <c r="AQ1885" s="28"/>
      <c r="AR1885" s="28"/>
      <c r="AS1885" s="23"/>
      <c r="AT1885" s="23"/>
      <c r="AU1885" s="23"/>
      <c r="AV1885" s="29"/>
    </row>
    <row r="1886">
      <c r="AN1886" s="6"/>
      <c r="AQ1886" s="28"/>
      <c r="AR1886" s="28"/>
      <c r="AS1886" s="23"/>
      <c r="AT1886" s="23"/>
      <c r="AU1886" s="23"/>
      <c r="AV1886" s="29"/>
    </row>
    <row r="1887">
      <c r="AN1887" s="6"/>
      <c r="AQ1887" s="28"/>
      <c r="AR1887" s="28"/>
      <c r="AS1887" s="23"/>
      <c r="AT1887" s="23"/>
      <c r="AU1887" s="23"/>
      <c r="AV1887" s="29"/>
    </row>
    <row r="1888">
      <c r="AN1888" s="6"/>
      <c r="AQ1888" s="28"/>
      <c r="AR1888" s="28"/>
      <c r="AS1888" s="23"/>
      <c r="AT1888" s="23"/>
      <c r="AU1888" s="23"/>
      <c r="AV1888" s="29"/>
    </row>
    <row r="1889">
      <c r="AN1889" s="6"/>
      <c r="AQ1889" s="28"/>
      <c r="AR1889" s="28"/>
      <c r="AS1889" s="23"/>
      <c r="AT1889" s="23"/>
      <c r="AU1889" s="23"/>
      <c r="AV1889" s="29"/>
    </row>
    <row r="1890">
      <c r="AN1890" s="6"/>
      <c r="AQ1890" s="28"/>
      <c r="AR1890" s="28"/>
      <c r="AS1890" s="23"/>
      <c r="AT1890" s="23"/>
      <c r="AU1890" s="23"/>
      <c r="AV1890" s="29"/>
    </row>
    <row r="1891">
      <c r="AN1891" s="6"/>
      <c r="AQ1891" s="28"/>
      <c r="AR1891" s="28"/>
      <c r="AS1891" s="23"/>
      <c r="AT1891" s="23"/>
      <c r="AU1891" s="23"/>
      <c r="AV1891" s="29"/>
    </row>
    <row r="1892">
      <c r="AN1892" s="6"/>
      <c r="AQ1892" s="28"/>
      <c r="AR1892" s="28"/>
      <c r="AS1892" s="23"/>
      <c r="AT1892" s="23"/>
      <c r="AU1892" s="23"/>
      <c r="AV1892" s="29"/>
    </row>
    <row r="1893">
      <c r="AN1893" s="6"/>
      <c r="AQ1893" s="28"/>
      <c r="AR1893" s="28"/>
      <c r="AS1893" s="23"/>
      <c r="AT1893" s="23"/>
      <c r="AU1893" s="23"/>
      <c r="AV1893" s="29"/>
    </row>
    <row r="1894">
      <c r="AN1894" s="6"/>
      <c r="AQ1894" s="28"/>
      <c r="AR1894" s="28"/>
      <c r="AS1894" s="23"/>
      <c r="AT1894" s="23"/>
      <c r="AU1894" s="23"/>
      <c r="AV1894" s="29"/>
    </row>
    <row r="1895">
      <c r="AN1895" s="6"/>
      <c r="AQ1895" s="28"/>
      <c r="AR1895" s="28"/>
      <c r="AS1895" s="23"/>
      <c r="AT1895" s="23"/>
      <c r="AU1895" s="23"/>
      <c r="AV1895" s="29"/>
    </row>
    <row r="1896">
      <c r="AN1896" s="6"/>
      <c r="AQ1896" s="28"/>
      <c r="AR1896" s="28"/>
      <c r="AS1896" s="23"/>
      <c r="AT1896" s="23"/>
      <c r="AU1896" s="23"/>
      <c r="AV1896" s="29"/>
    </row>
    <row r="1897">
      <c r="AN1897" s="6"/>
      <c r="AQ1897" s="28"/>
      <c r="AR1897" s="28"/>
      <c r="AS1897" s="23"/>
      <c r="AT1897" s="23"/>
      <c r="AU1897" s="23"/>
      <c r="AV1897" s="29"/>
    </row>
    <row r="1898">
      <c r="AN1898" s="6"/>
      <c r="AQ1898" s="28"/>
      <c r="AR1898" s="28"/>
      <c r="AS1898" s="23"/>
      <c r="AT1898" s="23"/>
      <c r="AU1898" s="23"/>
      <c r="AV1898" s="29"/>
    </row>
    <row r="1899">
      <c r="AN1899" s="6"/>
      <c r="AQ1899" s="28"/>
      <c r="AR1899" s="28"/>
      <c r="AS1899" s="23"/>
      <c r="AT1899" s="23"/>
      <c r="AU1899" s="23"/>
      <c r="AV1899" s="29"/>
    </row>
    <row r="1900">
      <c r="AN1900" s="6"/>
      <c r="AQ1900" s="28"/>
      <c r="AR1900" s="28"/>
      <c r="AS1900" s="23"/>
      <c r="AT1900" s="23"/>
      <c r="AU1900" s="23"/>
      <c r="AV1900" s="29"/>
    </row>
    <row r="1901">
      <c r="AN1901" s="6"/>
      <c r="AQ1901" s="28"/>
      <c r="AR1901" s="28"/>
      <c r="AS1901" s="23"/>
      <c r="AT1901" s="23"/>
      <c r="AU1901" s="23"/>
      <c r="AV1901" s="29"/>
    </row>
    <row r="1902">
      <c r="AN1902" s="6"/>
      <c r="AQ1902" s="28"/>
      <c r="AR1902" s="28"/>
      <c r="AS1902" s="23"/>
      <c r="AT1902" s="23"/>
      <c r="AU1902" s="23"/>
      <c r="AV1902" s="29"/>
    </row>
    <row r="1903">
      <c r="AN1903" s="6"/>
      <c r="AQ1903" s="28"/>
      <c r="AR1903" s="28"/>
      <c r="AS1903" s="23"/>
      <c r="AT1903" s="23"/>
      <c r="AU1903" s="23"/>
      <c r="AV1903" s="29"/>
    </row>
    <row r="1904">
      <c r="AN1904" s="6"/>
      <c r="AQ1904" s="28"/>
      <c r="AR1904" s="28"/>
      <c r="AS1904" s="23"/>
      <c r="AT1904" s="23"/>
      <c r="AU1904" s="23"/>
      <c r="AV1904" s="29"/>
    </row>
    <row r="1905">
      <c r="AN1905" s="6"/>
      <c r="AQ1905" s="28"/>
      <c r="AR1905" s="28"/>
      <c r="AS1905" s="23"/>
      <c r="AT1905" s="23"/>
      <c r="AU1905" s="23"/>
      <c r="AV1905" s="29"/>
    </row>
    <row r="1906">
      <c r="AN1906" s="6"/>
      <c r="AQ1906" s="28"/>
      <c r="AR1906" s="28"/>
      <c r="AS1906" s="23"/>
      <c r="AT1906" s="23"/>
      <c r="AU1906" s="23"/>
      <c r="AV1906" s="29"/>
    </row>
    <row r="1907">
      <c r="AN1907" s="6"/>
      <c r="AQ1907" s="28"/>
      <c r="AR1907" s="28"/>
      <c r="AS1907" s="23"/>
      <c r="AT1907" s="23"/>
      <c r="AU1907" s="23"/>
      <c r="AV1907" s="29"/>
    </row>
    <row r="1908">
      <c r="AN1908" s="6"/>
      <c r="AQ1908" s="28"/>
      <c r="AR1908" s="28"/>
      <c r="AS1908" s="23"/>
      <c r="AT1908" s="23"/>
      <c r="AU1908" s="23"/>
      <c r="AV1908" s="29"/>
    </row>
    <row r="1909">
      <c r="AN1909" s="6"/>
      <c r="AQ1909" s="28"/>
      <c r="AR1909" s="28"/>
      <c r="AS1909" s="23"/>
      <c r="AT1909" s="23"/>
      <c r="AU1909" s="23"/>
      <c r="AV1909" s="29"/>
    </row>
    <row r="1910">
      <c r="AN1910" s="6"/>
      <c r="AQ1910" s="28"/>
      <c r="AR1910" s="28"/>
      <c r="AS1910" s="23"/>
      <c r="AT1910" s="23"/>
      <c r="AU1910" s="23"/>
      <c r="AV1910" s="29"/>
    </row>
    <row r="1911">
      <c r="AN1911" s="6"/>
      <c r="AQ1911" s="28"/>
      <c r="AR1911" s="28"/>
      <c r="AS1911" s="23"/>
      <c r="AT1911" s="23"/>
      <c r="AU1911" s="23"/>
      <c r="AV1911" s="29"/>
    </row>
    <row r="1912">
      <c r="AN1912" s="6"/>
      <c r="AQ1912" s="28"/>
      <c r="AR1912" s="28"/>
      <c r="AS1912" s="23"/>
      <c r="AT1912" s="23"/>
      <c r="AU1912" s="23"/>
      <c r="AV1912" s="29"/>
    </row>
    <row r="1913">
      <c r="AN1913" s="6"/>
      <c r="AQ1913" s="28"/>
      <c r="AR1913" s="28"/>
      <c r="AS1913" s="23"/>
      <c r="AT1913" s="23"/>
      <c r="AU1913" s="23"/>
      <c r="AV1913" s="29"/>
    </row>
    <row r="1914">
      <c r="AN1914" s="6"/>
      <c r="AQ1914" s="28"/>
      <c r="AR1914" s="28"/>
      <c r="AS1914" s="23"/>
      <c r="AT1914" s="23"/>
      <c r="AU1914" s="23"/>
      <c r="AV1914" s="29"/>
    </row>
    <row r="1915">
      <c r="AN1915" s="6"/>
      <c r="AQ1915" s="28"/>
      <c r="AR1915" s="28"/>
      <c r="AS1915" s="23"/>
      <c r="AT1915" s="23"/>
      <c r="AU1915" s="23"/>
      <c r="AV1915" s="29"/>
    </row>
    <row r="1916">
      <c r="AN1916" s="6"/>
      <c r="AQ1916" s="28"/>
      <c r="AR1916" s="28"/>
      <c r="AS1916" s="23"/>
      <c r="AT1916" s="23"/>
      <c r="AU1916" s="23"/>
      <c r="AV1916" s="29"/>
    </row>
    <row r="1917">
      <c r="AN1917" s="6"/>
      <c r="AQ1917" s="28"/>
      <c r="AR1917" s="28"/>
      <c r="AS1917" s="23"/>
      <c r="AT1917" s="23"/>
      <c r="AU1917" s="23"/>
      <c r="AV1917" s="29"/>
    </row>
    <row r="1918">
      <c r="AN1918" s="6"/>
      <c r="AQ1918" s="28"/>
      <c r="AR1918" s="28"/>
      <c r="AS1918" s="23"/>
      <c r="AT1918" s="23"/>
      <c r="AU1918" s="23"/>
      <c r="AV1918" s="29"/>
    </row>
    <row r="1919">
      <c r="AN1919" s="6"/>
      <c r="AQ1919" s="28"/>
      <c r="AR1919" s="28"/>
      <c r="AS1919" s="23"/>
      <c r="AT1919" s="23"/>
      <c r="AU1919" s="23"/>
      <c r="AV1919" s="29"/>
    </row>
    <row r="1920">
      <c r="AN1920" s="6"/>
      <c r="AQ1920" s="28"/>
      <c r="AR1920" s="28"/>
      <c r="AS1920" s="23"/>
      <c r="AT1920" s="23"/>
      <c r="AU1920" s="23"/>
      <c r="AV1920" s="29"/>
    </row>
    <row r="1921">
      <c r="AN1921" s="6"/>
      <c r="AQ1921" s="28"/>
      <c r="AR1921" s="28"/>
      <c r="AS1921" s="23"/>
      <c r="AT1921" s="23"/>
      <c r="AU1921" s="23"/>
      <c r="AV1921" s="29"/>
    </row>
    <row r="1922">
      <c r="AN1922" s="6"/>
      <c r="AQ1922" s="28"/>
      <c r="AR1922" s="28"/>
      <c r="AS1922" s="23"/>
      <c r="AT1922" s="23"/>
      <c r="AU1922" s="23"/>
      <c r="AV1922" s="29"/>
    </row>
    <row r="1923">
      <c r="AN1923" s="6"/>
      <c r="AQ1923" s="28"/>
      <c r="AR1923" s="28"/>
      <c r="AS1923" s="23"/>
      <c r="AT1923" s="23"/>
      <c r="AU1923" s="23"/>
      <c r="AV1923" s="29"/>
    </row>
    <row r="1924">
      <c r="AN1924" s="6"/>
      <c r="AQ1924" s="28"/>
      <c r="AR1924" s="28"/>
      <c r="AS1924" s="23"/>
      <c r="AT1924" s="23"/>
      <c r="AU1924" s="23"/>
      <c r="AV1924" s="29"/>
    </row>
    <row r="1925">
      <c r="AN1925" s="6"/>
      <c r="AQ1925" s="28"/>
      <c r="AR1925" s="28"/>
      <c r="AS1925" s="23"/>
      <c r="AT1925" s="23"/>
      <c r="AU1925" s="23"/>
      <c r="AV1925" s="29"/>
    </row>
    <row r="1926">
      <c r="AN1926" s="6"/>
      <c r="AQ1926" s="28"/>
      <c r="AR1926" s="28"/>
      <c r="AS1926" s="23"/>
      <c r="AT1926" s="23"/>
      <c r="AU1926" s="23"/>
      <c r="AV1926" s="29"/>
    </row>
    <row r="1927">
      <c r="AN1927" s="6"/>
      <c r="AQ1927" s="28"/>
      <c r="AR1927" s="28"/>
      <c r="AS1927" s="23"/>
      <c r="AT1927" s="23"/>
      <c r="AU1927" s="23"/>
      <c r="AV1927" s="29"/>
    </row>
    <row r="1928">
      <c r="AN1928" s="6"/>
      <c r="AQ1928" s="28"/>
      <c r="AR1928" s="28"/>
      <c r="AS1928" s="23"/>
      <c r="AT1928" s="23"/>
      <c r="AU1928" s="23"/>
      <c r="AV1928" s="29"/>
    </row>
    <row r="1929">
      <c r="AN1929" s="6"/>
      <c r="AQ1929" s="28"/>
      <c r="AR1929" s="28"/>
      <c r="AS1929" s="23"/>
      <c r="AT1929" s="23"/>
      <c r="AU1929" s="23"/>
      <c r="AV1929" s="29"/>
    </row>
    <row r="1930">
      <c r="AN1930" s="6"/>
      <c r="AQ1930" s="28"/>
      <c r="AR1930" s="28"/>
      <c r="AS1930" s="23"/>
      <c r="AT1930" s="23"/>
      <c r="AU1930" s="23"/>
      <c r="AV1930" s="29"/>
    </row>
    <row r="1931">
      <c r="AN1931" s="6"/>
      <c r="AQ1931" s="28"/>
      <c r="AR1931" s="28"/>
      <c r="AS1931" s="23"/>
      <c r="AT1931" s="23"/>
      <c r="AU1931" s="23"/>
      <c r="AV1931" s="29"/>
    </row>
    <row r="1932">
      <c r="AN1932" s="6"/>
      <c r="AQ1932" s="28"/>
      <c r="AR1932" s="28"/>
      <c r="AS1932" s="23"/>
      <c r="AT1932" s="23"/>
      <c r="AU1932" s="23"/>
      <c r="AV1932" s="29"/>
    </row>
    <row r="1933">
      <c r="AN1933" s="6"/>
      <c r="AQ1933" s="28"/>
      <c r="AR1933" s="28"/>
      <c r="AS1933" s="23"/>
      <c r="AT1933" s="23"/>
      <c r="AU1933" s="23"/>
      <c r="AV1933" s="29"/>
    </row>
    <row r="1934">
      <c r="AN1934" s="6"/>
      <c r="AQ1934" s="28"/>
      <c r="AR1934" s="28"/>
      <c r="AS1934" s="23"/>
      <c r="AT1934" s="23"/>
      <c r="AU1934" s="23"/>
      <c r="AV1934" s="29"/>
    </row>
    <row r="1935">
      <c r="AN1935" s="6"/>
      <c r="AQ1935" s="28"/>
      <c r="AR1935" s="28"/>
      <c r="AS1935" s="23"/>
      <c r="AT1935" s="23"/>
      <c r="AU1935" s="23"/>
      <c r="AV1935" s="29"/>
    </row>
    <row r="1936">
      <c r="AN1936" s="6"/>
      <c r="AQ1936" s="28"/>
      <c r="AR1936" s="28"/>
      <c r="AS1936" s="23"/>
      <c r="AT1936" s="23"/>
      <c r="AU1936" s="23"/>
      <c r="AV1936" s="29"/>
    </row>
    <row r="1937">
      <c r="AN1937" s="6"/>
      <c r="AQ1937" s="28"/>
      <c r="AR1937" s="28"/>
      <c r="AS1937" s="23"/>
      <c r="AT1937" s="23"/>
      <c r="AU1937" s="23"/>
      <c r="AV1937" s="29"/>
    </row>
    <row r="1938">
      <c r="AN1938" s="6"/>
      <c r="AQ1938" s="28"/>
      <c r="AR1938" s="28"/>
      <c r="AS1938" s="23"/>
      <c r="AT1938" s="23"/>
      <c r="AU1938" s="23"/>
      <c r="AV1938" s="29"/>
    </row>
    <row r="1939">
      <c r="AN1939" s="6"/>
      <c r="AQ1939" s="28"/>
      <c r="AR1939" s="28"/>
      <c r="AS1939" s="23"/>
      <c r="AT1939" s="23"/>
      <c r="AU1939" s="23"/>
      <c r="AV1939" s="29"/>
    </row>
    <row r="1940">
      <c r="AN1940" s="6"/>
      <c r="AQ1940" s="28"/>
      <c r="AR1940" s="28"/>
      <c r="AS1940" s="23"/>
      <c r="AT1940" s="23"/>
      <c r="AU1940" s="23"/>
      <c r="AV1940" s="29"/>
    </row>
    <row r="1941">
      <c r="AN1941" s="6"/>
      <c r="AQ1941" s="28"/>
      <c r="AR1941" s="28"/>
      <c r="AS1941" s="23"/>
      <c r="AT1941" s="23"/>
      <c r="AU1941" s="23"/>
      <c r="AV1941" s="29"/>
    </row>
    <row r="1942">
      <c r="AN1942" s="6"/>
      <c r="AQ1942" s="28"/>
      <c r="AR1942" s="28"/>
      <c r="AS1942" s="23"/>
      <c r="AT1942" s="23"/>
      <c r="AU1942" s="23"/>
      <c r="AV1942" s="29"/>
    </row>
    <row r="1943">
      <c r="AN1943" s="6"/>
      <c r="AQ1943" s="28"/>
      <c r="AR1943" s="28"/>
      <c r="AS1943" s="23"/>
      <c r="AT1943" s="23"/>
      <c r="AU1943" s="23"/>
      <c r="AV1943" s="29"/>
    </row>
    <row r="1944">
      <c r="AN1944" s="6"/>
      <c r="AQ1944" s="28"/>
      <c r="AR1944" s="28"/>
      <c r="AS1944" s="23"/>
      <c r="AT1944" s="23"/>
      <c r="AU1944" s="23"/>
      <c r="AV1944" s="29"/>
    </row>
    <row r="1945">
      <c r="AN1945" s="6"/>
      <c r="AQ1945" s="28"/>
      <c r="AR1945" s="28"/>
      <c r="AS1945" s="23"/>
      <c r="AT1945" s="23"/>
      <c r="AU1945" s="23"/>
      <c r="AV1945" s="29"/>
    </row>
    <row r="1946">
      <c r="AN1946" s="6"/>
      <c r="AQ1946" s="28"/>
      <c r="AR1946" s="28"/>
      <c r="AS1946" s="23"/>
      <c r="AT1946" s="23"/>
      <c r="AU1946" s="23"/>
      <c r="AV1946" s="29"/>
    </row>
    <row r="1947">
      <c r="AN1947" s="6"/>
      <c r="AQ1947" s="28"/>
      <c r="AR1947" s="28"/>
      <c r="AS1947" s="23"/>
      <c r="AT1947" s="23"/>
      <c r="AU1947" s="23"/>
      <c r="AV1947" s="29"/>
    </row>
    <row r="1948">
      <c r="AN1948" s="6"/>
      <c r="AQ1948" s="28"/>
      <c r="AR1948" s="28"/>
      <c r="AS1948" s="23"/>
      <c r="AT1948" s="23"/>
      <c r="AU1948" s="23"/>
      <c r="AV1948" s="29"/>
    </row>
    <row r="1949">
      <c r="AN1949" s="6"/>
      <c r="AQ1949" s="28"/>
      <c r="AR1949" s="28"/>
      <c r="AS1949" s="23"/>
      <c r="AT1949" s="23"/>
      <c r="AU1949" s="23"/>
      <c r="AV1949" s="29"/>
    </row>
    <row r="1950">
      <c r="AN1950" s="6"/>
      <c r="AQ1950" s="28"/>
      <c r="AR1950" s="28"/>
      <c r="AS1950" s="23"/>
      <c r="AT1950" s="23"/>
      <c r="AU1950" s="23"/>
      <c r="AV1950" s="29"/>
    </row>
    <row r="1951">
      <c r="AN1951" s="6"/>
      <c r="AQ1951" s="28"/>
      <c r="AR1951" s="28"/>
      <c r="AS1951" s="23"/>
      <c r="AT1951" s="23"/>
      <c r="AU1951" s="23"/>
      <c r="AV1951" s="29"/>
    </row>
    <row r="1952">
      <c r="AN1952" s="6"/>
      <c r="AQ1952" s="28"/>
      <c r="AR1952" s="28"/>
      <c r="AS1952" s="23"/>
      <c r="AT1952" s="23"/>
      <c r="AU1952" s="23"/>
      <c r="AV1952" s="29"/>
    </row>
    <row r="1953">
      <c r="AN1953" s="6"/>
      <c r="AQ1953" s="28"/>
      <c r="AR1953" s="28"/>
      <c r="AS1953" s="23"/>
      <c r="AT1953" s="23"/>
      <c r="AU1953" s="23"/>
      <c r="AV1953" s="29"/>
    </row>
    <row r="1954">
      <c r="AN1954" s="6"/>
      <c r="AQ1954" s="28"/>
      <c r="AR1954" s="28"/>
      <c r="AS1954" s="23"/>
      <c r="AT1954" s="23"/>
      <c r="AU1954" s="23"/>
      <c r="AV1954" s="29"/>
    </row>
    <row r="1955">
      <c r="AN1955" s="6"/>
      <c r="AQ1955" s="28"/>
      <c r="AR1955" s="28"/>
      <c r="AS1955" s="23"/>
      <c r="AT1955" s="23"/>
      <c r="AU1955" s="23"/>
      <c r="AV1955" s="29"/>
    </row>
    <row r="1956">
      <c r="AN1956" s="6"/>
      <c r="AQ1956" s="28"/>
      <c r="AR1956" s="28"/>
      <c r="AS1956" s="23"/>
      <c r="AT1956" s="23"/>
      <c r="AU1956" s="23"/>
      <c r="AV1956" s="29"/>
    </row>
    <row r="1957">
      <c r="AN1957" s="6"/>
      <c r="AQ1957" s="28"/>
      <c r="AR1957" s="28"/>
      <c r="AS1957" s="23"/>
      <c r="AT1957" s="23"/>
      <c r="AU1957" s="23"/>
      <c r="AV1957" s="29"/>
    </row>
    <row r="1958">
      <c r="AN1958" s="6"/>
      <c r="AQ1958" s="28"/>
      <c r="AR1958" s="28"/>
      <c r="AS1958" s="23"/>
      <c r="AT1958" s="23"/>
      <c r="AU1958" s="23"/>
      <c r="AV1958" s="29"/>
    </row>
    <row r="1959">
      <c r="AN1959" s="6"/>
      <c r="AQ1959" s="28"/>
      <c r="AR1959" s="28"/>
      <c r="AS1959" s="23"/>
      <c r="AT1959" s="23"/>
      <c r="AU1959" s="23"/>
      <c r="AV1959" s="29"/>
    </row>
    <row r="1960">
      <c r="AN1960" s="6"/>
      <c r="AQ1960" s="28"/>
      <c r="AR1960" s="28"/>
      <c r="AS1960" s="23"/>
      <c r="AT1960" s="23"/>
      <c r="AU1960" s="23"/>
      <c r="AV1960" s="29"/>
    </row>
    <row r="1961">
      <c r="AN1961" s="6"/>
      <c r="AQ1961" s="28"/>
      <c r="AR1961" s="28"/>
      <c r="AS1961" s="23"/>
      <c r="AT1961" s="23"/>
      <c r="AU1961" s="23"/>
      <c r="AV1961" s="29"/>
    </row>
    <row r="1962">
      <c r="AN1962" s="6"/>
      <c r="AQ1962" s="28"/>
      <c r="AR1962" s="28"/>
      <c r="AS1962" s="23"/>
      <c r="AT1962" s="23"/>
      <c r="AU1962" s="23"/>
      <c r="AV1962" s="29"/>
    </row>
    <row r="1963">
      <c r="AN1963" s="6"/>
      <c r="AQ1963" s="28"/>
      <c r="AR1963" s="28"/>
      <c r="AS1963" s="23"/>
      <c r="AT1963" s="23"/>
      <c r="AU1963" s="23"/>
      <c r="AV1963" s="29"/>
    </row>
    <row r="1964">
      <c r="AN1964" s="6"/>
      <c r="AQ1964" s="28"/>
      <c r="AR1964" s="28"/>
      <c r="AS1964" s="23"/>
      <c r="AT1964" s="23"/>
      <c r="AU1964" s="23"/>
      <c r="AV1964" s="29"/>
    </row>
    <row r="1965">
      <c r="AN1965" s="6"/>
      <c r="AQ1965" s="28"/>
      <c r="AR1965" s="28"/>
      <c r="AS1965" s="23"/>
      <c r="AT1965" s="23"/>
      <c r="AU1965" s="23"/>
      <c r="AV1965" s="29"/>
    </row>
    <row r="1966">
      <c r="AN1966" s="6"/>
      <c r="AQ1966" s="28"/>
      <c r="AR1966" s="28"/>
      <c r="AS1966" s="23"/>
      <c r="AT1966" s="23"/>
      <c r="AU1966" s="23"/>
      <c r="AV1966" s="29"/>
    </row>
    <row r="1967">
      <c r="AN1967" s="6"/>
      <c r="AQ1967" s="28"/>
      <c r="AR1967" s="28"/>
      <c r="AS1967" s="23"/>
      <c r="AT1967" s="23"/>
      <c r="AU1967" s="23"/>
      <c r="AV1967" s="29"/>
    </row>
    <row r="1968">
      <c r="AN1968" s="6"/>
      <c r="AQ1968" s="28"/>
      <c r="AR1968" s="28"/>
      <c r="AS1968" s="23"/>
      <c r="AT1968" s="23"/>
      <c r="AU1968" s="23"/>
      <c r="AV1968" s="29"/>
    </row>
    <row r="1969">
      <c r="AN1969" s="6"/>
      <c r="AQ1969" s="28"/>
      <c r="AR1969" s="28"/>
      <c r="AS1969" s="23"/>
      <c r="AT1969" s="23"/>
      <c r="AU1969" s="23"/>
      <c r="AV1969" s="29"/>
    </row>
    <row r="1970">
      <c r="AN1970" s="6"/>
      <c r="AQ1970" s="28"/>
      <c r="AR1970" s="28"/>
      <c r="AS1970" s="23"/>
      <c r="AT1970" s="23"/>
      <c r="AU1970" s="23"/>
      <c r="AV1970" s="29"/>
    </row>
    <row r="1971">
      <c r="AN1971" s="6"/>
      <c r="AQ1971" s="28"/>
      <c r="AR1971" s="28"/>
      <c r="AS1971" s="23"/>
      <c r="AT1971" s="23"/>
      <c r="AU1971" s="23"/>
      <c r="AV1971" s="29"/>
    </row>
    <row r="1972">
      <c r="AN1972" s="6"/>
      <c r="AQ1972" s="28"/>
      <c r="AR1972" s="28"/>
      <c r="AS1972" s="23"/>
      <c r="AT1972" s="23"/>
      <c r="AU1972" s="23"/>
      <c r="AV1972" s="29"/>
    </row>
    <row r="1973">
      <c r="AN1973" s="6"/>
      <c r="AQ1973" s="28"/>
      <c r="AR1973" s="28"/>
      <c r="AS1973" s="23"/>
      <c r="AT1973" s="23"/>
      <c r="AU1973" s="23"/>
      <c r="AV1973" s="29"/>
    </row>
    <row r="1974">
      <c r="AN1974" s="6"/>
      <c r="AQ1974" s="28"/>
      <c r="AR1974" s="28"/>
      <c r="AS1974" s="23"/>
      <c r="AT1974" s="23"/>
      <c r="AU1974" s="23"/>
      <c r="AV1974" s="29"/>
    </row>
    <row r="1975">
      <c r="AN1975" s="6"/>
      <c r="AQ1975" s="28"/>
      <c r="AR1975" s="28"/>
      <c r="AS1975" s="23"/>
      <c r="AT1975" s="23"/>
      <c r="AU1975" s="23"/>
      <c r="AV1975" s="29"/>
    </row>
    <row r="1976">
      <c r="AN1976" s="6"/>
      <c r="AQ1976" s="28"/>
      <c r="AR1976" s="28"/>
      <c r="AS1976" s="23"/>
      <c r="AT1976" s="23"/>
      <c r="AU1976" s="23"/>
      <c r="AV1976" s="29"/>
    </row>
    <row r="1977">
      <c r="AN1977" s="6"/>
      <c r="AQ1977" s="28"/>
      <c r="AR1977" s="28"/>
      <c r="AS1977" s="23"/>
      <c r="AT1977" s="23"/>
      <c r="AU1977" s="23"/>
      <c r="AV1977" s="29"/>
    </row>
    <row r="1978">
      <c r="AN1978" s="6"/>
      <c r="AQ1978" s="28"/>
      <c r="AR1978" s="28"/>
      <c r="AS1978" s="23"/>
      <c r="AT1978" s="23"/>
      <c r="AU1978" s="23"/>
      <c r="AV1978" s="29"/>
    </row>
    <row r="1979">
      <c r="AN1979" s="6"/>
      <c r="AQ1979" s="28"/>
      <c r="AR1979" s="28"/>
      <c r="AS1979" s="23"/>
      <c r="AT1979" s="23"/>
      <c r="AU1979" s="23"/>
      <c r="AV1979" s="29"/>
    </row>
    <row r="1980">
      <c r="AN1980" s="6"/>
      <c r="AQ1980" s="28"/>
      <c r="AR1980" s="28"/>
      <c r="AS1980" s="23"/>
      <c r="AT1980" s="23"/>
      <c r="AU1980" s="23"/>
      <c r="AV1980" s="29"/>
    </row>
    <row r="1981">
      <c r="AN1981" s="6"/>
      <c r="AQ1981" s="28"/>
      <c r="AR1981" s="28"/>
      <c r="AS1981" s="23"/>
      <c r="AT1981" s="23"/>
      <c r="AU1981" s="23"/>
      <c r="AV1981" s="29"/>
    </row>
    <row r="1982">
      <c r="AN1982" s="6"/>
      <c r="AQ1982" s="28"/>
      <c r="AR1982" s="28"/>
      <c r="AS1982" s="23"/>
      <c r="AT1982" s="23"/>
      <c r="AU1982" s="23"/>
      <c r="AV1982" s="29"/>
    </row>
    <row r="1983">
      <c r="AN1983" s="6"/>
      <c r="AQ1983" s="28"/>
      <c r="AR1983" s="28"/>
      <c r="AS1983" s="23"/>
      <c r="AT1983" s="23"/>
      <c r="AU1983" s="23"/>
      <c r="AV1983" s="29"/>
    </row>
    <row r="1984">
      <c r="AN1984" s="6"/>
      <c r="AQ1984" s="28"/>
      <c r="AR1984" s="28"/>
      <c r="AS1984" s="23"/>
      <c r="AT1984" s="23"/>
      <c r="AU1984" s="23"/>
      <c r="AV1984" s="29"/>
    </row>
    <row r="1985">
      <c r="AN1985" s="6"/>
      <c r="AQ1985" s="28"/>
      <c r="AR1985" s="28"/>
      <c r="AS1985" s="23"/>
      <c r="AT1985" s="23"/>
      <c r="AU1985" s="23"/>
      <c r="AV1985" s="29"/>
    </row>
    <row r="1986">
      <c r="AN1986" s="6"/>
      <c r="AQ1986" s="28"/>
      <c r="AR1986" s="28"/>
      <c r="AS1986" s="23"/>
      <c r="AT1986" s="23"/>
      <c r="AU1986" s="23"/>
      <c r="AV1986" s="29"/>
    </row>
    <row r="1987">
      <c r="AN1987" s="6"/>
      <c r="AQ1987" s="28"/>
      <c r="AR1987" s="28"/>
      <c r="AS1987" s="23"/>
      <c r="AT1987" s="23"/>
      <c r="AU1987" s="23"/>
      <c r="AV1987" s="29"/>
    </row>
    <row r="1988">
      <c r="AN1988" s="6"/>
      <c r="AQ1988" s="28"/>
      <c r="AR1988" s="28"/>
      <c r="AS1988" s="23"/>
      <c r="AT1988" s="23"/>
      <c r="AU1988" s="23"/>
      <c r="AV1988" s="29"/>
    </row>
    <row r="1989">
      <c r="AN1989" s="6"/>
      <c r="AQ1989" s="28"/>
      <c r="AR1989" s="28"/>
      <c r="AS1989" s="23"/>
      <c r="AT1989" s="23"/>
      <c r="AU1989" s="23"/>
      <c r="AV1989" s="29"/>
    </row>
    <row r="1990">
      <c r="AN1990" s="6"/>
      <c r="AQ1990" s="28"/>
      <c r="AR1990" s="28"/>
      <c r="AS1990" s="23"/>
      <c r="AT1990" s="23"/>
      <c r="AU1990" s="23"/>
      <c r="AV1990" s="29"/>
    </row>
    <row r="1991">
      <c r="AN1991" s="6"/>
      <c r="AQ1991" s="28"/>
      <c r="AR1991" s="28"/>
      <c r="AS1991" s="23"/>
      <c r="AT1991" s="23"/>
      <c r="AU1991" s="23"/>
      <c r="AV1991" s="29"/>
    </row>
    <row r="1992">
      <c r="AN1992" s="6"/>
      <c r="AQ1992" s="28"/>
      <c r="AR1992" s="28"/>
      <c r="AS1992" s="23"/>
      <c r="AT1992" s="23"/>
      <c r="AU1992" s="23"/>
      <c r="AV1992" s="29"/>
    </row>
    <row r="1993">
      <c r="AN1993" s="6"/>
      <c r="AQ1993" s="28"/>
      <c r="AR1993" s="28"/>
      <c r="AS1993" s="23"/>
      <c r="AT1993" s="23"/>
      <c r="AU1993" s="23"/>
      <c r="AV1993" s="29"/>
    </row>
    <row r="1994">
      <c r="AN1994" s="6"/>
      <c r="AQ1994" s="28"/>
      <c r="AR1994" s="28"/>
      <c r="AS1994" s="23"/>
      <c r="AT1994" s="23"/>
      <c r="AU1994" s="23"/>
      <c r="AV1994" s="29"/>
    </row>
    <row r="1995">
      <c r="AN1995" s="6"/>
      <c r="AQ1995" s="28"/>
      <c r="AR1995" s="28"/>
      <c r="AS1995" s="23"/>
      <c r="AT1995" s="23"/>
      <c r="AU1995" s="23"/>
      <c r="AV1995" s="29"/>
    </row>
    <row r="1996">
      <c r="AN1996" s="6"/>
      <c r="AQ1996" s="28"/>
      <c r="AR1996" s="28"/>
      <c r="AS1996" s="23"/>
      <c r="AT1996" s="23"/>
      <c r="AU1996" s="23"/>
      <c r="AV1996" s="29"/>
    </row>
    <row r="1997">
      <c r="AN1997" s="6"/>
      <c r="AQ1997" s="28"/>
      <c r="AR1997" s="28"/>
      <c r="AS1997" s="23"/>
      <c r="AT1997" s="23"/>
      <c r="AU1997" s="23"/>
      <c r="AV1997" s="29"/>
    </row>
    <row r="1998">
      <c r="AN1998" s="6"/>
      <c r="AQ1998" s="28"/>
      <c r="AR1998" s="28"/>
      <c r="AS1998" s="23"/>
      <c r="AT1998" s="23"/>
      <c r="AU1998" s="23"/>
      <c r="AV1998" s="29"/>
    </row>
    <row r="1999">
      <c r="AN1999" s="6"/>
      <c r="AQ1999" s="28"/>
      <c r="AR1999" s="28"/>
      <c r="AS1999" s="23"/>
      <c r="AT1999" s="23"/>
      <c r="AU1999" s="23"/>
      <c r="AV1999" s="29"/>
    </row>
    <row r="2000">
      <c r="AN2000" s="6"/>
      <c r="AQ2000" s="28"/>
      <c r="AR2000" s="28"/>
      <c r="AS2000" s="23"/>
      <c r="AT2000" s="23"/>
      <c r="AU2000" s="23"/>
      <c r="AV2000" s="29"/>
    </row>
    <row r="2001">
      <c r="AN2001" s="6"/>
      <c r="AQ2001" s="28"/>
      <c r="AR2001" s="28"/>
      <c r="AS2001" s="23"/>
      <c r="AT2001" s="23"/>
      <c r="AU2001" s="23"/>
      <c r="AV2001" s="29"/>
    </row>
    <row r="2002">
      <c r="AN2002" s="6"/>
      <c r="AQ2002" s="28"/>
      <c r="AR2002" s="28"/>
      <c r="AS2002" s="23"/>
      <c r="AT2002" s="23"/>
      <c r="AU2002" s="23"/>
      <c r="AV2002" s="29"/>
    </row>
    <row r="2003">
      <c r="AN2003" s="6"/>
      <c r="AQ2003" s="28"/>
      <c r="AR2003" s="28"/>
      <c r="AS2003" s="23"/>
      <c r="AT2003" s="23"/>
      <c r="AU2003" s="23"/>
      <c r="AV2003" s="29"/>
    </row>
    <row r="2004">
      <c r="AN2004" s="6"/>
      <c r="AQ2004" s="28"/>
      <c r="AR2004" s="28"/>
      <c r="AS2004" s="23"/>
      <c r="AT2004" s="23"/>
      <c r="AU2004" s="23"/>
      <c r="AV2004" s="29"/>
    </row>
    <row r="2005">
      <c r="AN2005" s="6"/>
      <c r="AQ2005" s="28"/>
      <c r="AR2005" s="28"/>
      <c r="AS2005" s="23"/>
      <c r="AT2005" s="23"/>
      <c r="AU2005" s="23"/>
      <c r="AV2005" s="29"/>
    </row>
    <row r="2006">
      <c r="AN2006" s="6"/>
      <c r="AQ2006" s="28"/>
      <c r="AR2006" s="28"/>
      <c r="AS2006" s="23"/>
      <c r="AT2006" s="23"/>
      <c r="AU2006" s="23"/>
      <c r="AV2006" s="29"/>
    </row>
    <row r="2007">
      <c r="AN2007" s="6"/>
      <c r="AQ2007" s="28"/>
      <c r="AR2007" s="28"/>
      <c r="AS2007" s="23"/>
      <c r="AT2007" s="23"/>
      <c r="AU2007" s="23"/>
      <c r="AV2007" s="29"/>
    </row>
    <row r="2008">
      <c r="AN2008" s="6"/>
      <c r="AQ2008" s="28"/>
      <c r="AR2008" s="28"/>
      <c r="AS2008" s="23"/>
      <c r="AT2008" s="23"/>
      <c r="AU2008" s="23"/>
      <c r="AV2008" s="29"/>
    </row>
    <row r="2009">
      <c r="AN2009" s="6"/>
      <c r="AQ2009" s="28"/>
      <c r="AR2009" s="28"/>
      <c r="AS2009" s="23"/>
      <c r="AT2009" s="23"/>
      <c r="AU2009" s="23"/>
      <c r="AV2009" s="29"/>
    </row>
    <row r="2010">
      <c r="AN2010" s="6"/>
      <c r="AQ2010" s="28"/>
      <c r="AR2010" s="28"/>
      <c r="AS2010" s="23"/>
      <c r="AT2010" s="23"/>
      <c r="AU2010" s="23"/>
      <c r="AV2010" s="29"/>
    </row>
    <row r="2011">
      <c r="AN2011" s="6"/>
      <c r="AQ2011" s="28"/>
      <c r="AR2011" s="28"/>
      <c r="AS2011" s="23"/>
      <c r="AT2011" s="23"/>
      <c r="AU2011" s="23"/>
      <c r="AV2011" s="29"/>
    </row>
    <row r="2012">
      <c r="AN2012" s="6"/>
      <c r="AQ2012" s="28"/>
      <c r="AR2012" s="28"/>
      <c r="AS2012" s="23"/>
      <c r="AT2012" s="23"/>
      <c r="AU2012" s="23"/>
      <c r="AV2012" s="29"/>
    </row>
    <row r="2013">
      <c r="AN2013" s="6"/>
      <c r="AQ2013" s="28"/>
      <c r="AR2013" s="28"/>
      <c r="AS2013" s="23"/>
      <c r="AT2013" s="23"/>
      <c r="AU2013" s="23"/>
      <c r="AV2013" s="29"/>
    </row>
    <row r="2014">
      <c r="AN2014" s="6"/>
      <c r="AQ2014" s="28"/>
      <c r="AR2014" s="28"/>
      <c r="AS2014" s="23"/>
      <c r="AT2014" s="23"/>
      <c r="AU2014" s="23"/>
      <c r="AV2014" s="29"/>
    </row>
    <row r="2015">
      <c r="AN2015" s="6"/>
      <c r="AQ2015" s="28"/>
      <c r="AR2015" s="28"/>
      <c r="AS2015" s="23"/>
      <c r="AT2015" s="23"/>
      <c r="AU2015" s="23"/>
      <c r="AV2015" s="29"/>
    </row>
    <row r="2016">
      <c r="AN2016" s="6"/>
      <c r="AQ2016" s="28"/>
      <c r="AR2016" s="28"/>
      <c r="AS2016" s="23"/>
      <c r="AT2016" s="23"/>
      <c r="AU2016" s="23"/>
      <c r="AV2016" s="29"/>
    </row>
    <row r="2017">
      <c r="AN2017" s="6"/>
      <c r="AQ2017" s="28"/>
      <c r="AR2017" s="28"/>
      <c r="AS2017" s="23"/>
      <c r="AT2017" s="23"/>
      <c r="AU2017" s="23"/>
      <c r="AV2017" s="29"/>
    </row>
    <row r="2018">
      <c r="AN2018" s="6"/>
      <c r="AQ2018" s="28"/>
      <c r="AR2018" s="28"/>
      <c r="AS2018" s="23"/>
      <c r="AT2018" s="23"/>
      <c r="AU2018" s="23"/>
      <c r="AV2018" s="29"/>
    </row>
    <row r="2019">
      <c r="AN2019" s="6"/>
      <c r="AQ2019" s="28"/>
      <c r="AR2019" s="28"/>
      <c r="AS2019" s="23"/>
      <c r="AT2019" s="23"/>
      <c r="AU2019" s="23"/>
      <c r="AV2019" s="29"/>
    </row>
    <row r="2020">
      <c r="AN2020" s="6"/>
      <c r="AQ2020" s="28"/>
      <c r="AR2020" s="28"/>
      <c r="AS2020" s="23"/>
      <c r="AT2020" s="23"/>
      <c r="AU2020" s="23"/>
      <c r="AV2020" s="29"/>
    </row>
    <row r="2021">
      <c r="AN2021" s="6"/>
      <c r="AQ2021" s="28"/>
      <c r="AR2021" s="28"/>
      <c r="AS2021" s="23"/>
      <c r="AT2021" s="23"/>
      <c r="AU2021" s="23"/>
      <c r="AV2021" s="29"/>
    </row>
    <row r="2022">
      <c r="AN2022" s="6"/>
      <c r="AQ2022" s="28"/>
      <c r="AR2022" s="28"/>
      <c r="AS2022" s="23"/>
      <c r="AT2022" s="23"/>
      <c r="AU2022" s="23"/>
      <c r="AV2022" s="29"/>
    </row>
    <row r="2023">
      <c r="AN2023" s="6"/>
      <c r="AQ2023" s="28"/>
      <c r="AR2023" s="28"/>
      <c r="AS2023" s="23"/>
      <c r="AT2023" s="23"/>
      <c r="AU2023" s="23"/>
      <c r="AV2023" s="29"/>
    </row>
    <row r="2024">
      <c r="AN2024" s="6"/>
      <c r="AQ2024" s="28"/>
      <c r="AR2024" s="28"/>
      <c r="AS2024" s="23"/>
      <c r="AT2024" s="23"/>
      <c r="AU2024" s="23"/>
      <c r="AV2024" s="29"/>
    </row>
    <row r="2025">
      <c r="AN2025" s="6"/>
      <c r="AQ2025" s="28"/>
      <c r="AR2025" s="28"/>
      <c r="AS2025" s="23"/>
      <c r="AT2025" s="23"/>
      <c r="AU2025" s="23"/>
      <c r="AV2025" s="29"/>
    </row>
    <row r="2026">
      <c r="AN2026" s="6"/>
      <c r="AQ2026" s="28"/>
      <c r="AR2026" s="28"/>
      <c r="AS2026" s="23"/>
      <c r="AT2026" s="23"/>
      <c r="AU2026" s="23"/>
      <c r="AV2026" s="29"/>
    </row>
    <row r="2027">
      <c r="AN2027" s="6"/>
      <c r="AQ2027" s="28"/>
      <c r="AR2027" s="28"/>
      <c r="AS2027" s="23"/>
      <c r="AT2027" s="23"/>
      <c r="AU2027" s="23"/>
      <c r="AV2027" s="29"/>
    </row>
    <row r="2028">
      <c r="AN2028" s="6"/>
      <c r="AQ2028" s="28"/>
      <c r="AR2028" s="28"/>
      <c r="AS2028" s="23"/>
      <c r="AT2028" s="23"/>
      <c r="AU2028" s="23"/>
      <c r="AV2028" s="29"/>
    </row>
    <row r="2029">
      <c r="AN2029" s="6"/>
      <c r="AQ2029" s="28"/>
      <c r="AR2029" s="28"/>
      <c r="AS2029" s="23"/>
      <c r="AT2029" s="23"/>
      <c r="AU2029" s="23"/>
      <c r="AV2029" s="29"/>
    </row>
    <row r="2030">
      <c r="AN2030" s="6"/>
      <c r="AQ2030" s="28"/>
      <c r="AR2030" s="28"/>
      <c r="AS2030" s="23"/>
      <c r="AT2030" s="23"/>
      <c r="AU2030" s="23"/>
      <c r="AV2030" s="29"/>
    </row>
    <row r="2031">
      <c r="AN2031" s="6"/>
      <c r="AQ2031" s="28"/>
      <c r="AR2031" s="28"/>
      <c r="AS2031" s="23"/>
      <c r="AT2031" s="23"/>
      <c r="AU2031" s="23"/>
      <c r="AV2031" s="29"/>
    </row>
    <row r="2032">
      <c r="AN2032" s="6"/>
      <c r="AQ2032" s="28"/>
      <c r="AR2032" s="28"/>
      <c r="AS2032" s="23"/>
      <c r="AT2032" s="23"/>
      <c r="AU2032" s="23"/>
      <c r="AV2032" s="29"/>
    </row>
    <row r="2033">
      <c r="AN2033" s="6"/>
      <c r="AQ2033" s="28"/>
      <c r="AR2033" s="28"/>
      <c r="AS2033" s="23"/>
      <c r="AT2033" s="23"/>
      <c r="AU2033" s="23"/>
      <c r="AV2033" s="29"/>
    </row>
    <row r="2034">
      <c r="AN2034" s="6"/>
      <c r="AQ2034" s="28"/>
      <c r="AR2034" s="28"/>
      <c r="AS2034" s="23"/>
      <c r="AT2034" s="23"/>
      <c r="AU2034" s="23"/>
      <c r="AV2034" s="29"/>
    </row>
    <row r="2035">
      <c r="AN2035" s="6"/>
      <c r="AQ2035" s="28"/>
      <c r="AR2035" s="28"/>
      <c r="AS2035" s="23"/>
      <c r="AT2035" s="23"/>
      <c r="AU2035" s="23"/>
      <c r="AV2035" s="29"/>
    </row>
    <row r="2036">
      <c r="AN2036" s="6"/>
      <c r="AQ2036" s="28"/>
      <c r="AR2036" s="28"/>
      <c r="AS2036" s="23"/>
      <c r="AT2036" s="23"/>
      <c r="AU2036" s="23"/>
      <c r="AV2036" s="29"/>
    </row>
    <row r="2037">
      <c r="AN2037" s="6"/>
      <c r="AQ2037" s="28"/>
      <c r="AR2037" s="28"/>
      <c r="AS2037" s="23"/>
      <c r="AT2037" s="23"/>
      <c r="AU2037" s="23"/>
      <c r="AV2037" s="29"/>
    </row>
    <row r="2038">
      <c r="AN2038" s="6"/>
      <c r="AQ2038" s="28"/>
      <c r="AR2038" s="28"/>
      <c r="AS2038" s="23"/>
      <c r="AT2038" s="23"/>
      <c r="AU2038" s="23"/>
      <c r="AV2038" s="29"/>
    </row>
    <row r="2039">
      <c r="AN2039" s="6"/>
      <c r="AQ2039" s="28"/>
      <c r="AR2039" s="28"/>
      <c r="AS2039" s="23"/>
      <c r="AT2039" s="23"/>
      <c r="AU2039" s="23"/>
      <c r="AV2039" s="29"/>
    </row>
    <row r="2040">
      <c r="AN2040" s="6"/>
      <c r="AQ2040" s="28"/>
      <c r="AR2040" s="28"/>
      <c r="AS2040" s="23"/>
      <c r="AT2040" s="23"/>
      <c r="AU2040" s="23"/>
      <c r="AV2040" s="29"/>
    </row>
    <row r="2041">
      <c r="AN2041" s="6"/>
      <c r="AQ2041" s="28"/>
      <c r="AR2041" s="28"/>
      <c r="AS2041" s="23"/>
      <c r="AT2041" s="23"/>
      <c r="AU2041" s="23"/>
      <c r="AV2041" s="29"/>
    </row>
    <row r="2042">
      <c r="AN2042" s="6"/>
      <c r="AQ2042" s="28"/>
      <c r="AR2042" s="28"/>
      <c r="AS2042" s="23"/>
      <c r="AT2042" s="23"/>
      <c r="AU2042" s="23"/>
      <c r="AV2042" s="29"/>
    </row>
    <row r="2043">
      <c r="AN2043" s="6"/>
      <c r="AQ2043" s="28"/>
      <c r="AR2043" s="28"/>
      <c r="AS2043" s="23"/>
      <c r="AT2043" s="23"/>
      <c r="AU2043" s="23"/>
      <c r="AV2043" s="29"/>
    </row>
    <row r="2044">
      <c r="AN2044" s="6"/>
      <c r="AQ2044" s="28"/>
      <c r="AR2044" s="28"/>
      <c r="AS2044" s="23"/>
      <c r="AT2044" s="23"/>
      <c r="AU2044" s="23"/>
      <c r="AV2044" s="29"/>
    </row>
    <row r="2045">
      <c r="AN2045" s="6"/>
      <c r="AQ2045" s="28"/>
      <c r="AR2045" s="28"/>
      <c r="AS2045" s="23"/>
      <c r="AT2045" s="23"/>
      <c r="AU2045" s="23"/>
      <c r="AV2045" s="29"/>
    </row>
    <row r="2046">
      <c r="AN2046" s="6"/>
      <c r="AQ2046" s="28"/>
      <c r="AR2046" s="28"/>
      <c r="AS2046" s="23"/>
      <c r="AT2046" s="23"/>
      <c r="AU2046" s="23"/>
      <c r="AV2046" s="29"/>
    </row>
    <row r="2047">
      <c r="AN2047" s="6"/>
      <c r="AQ2047" s="28"/>
      <c r="AR2047" s="28"/>
      <c r="AS2047" s="23"/>
      <c r="AT2047" s="23"/>
      <c r="AU2047" s="23"/>
      <c r="AV2047" s="29"/>
    </row>
    <row r="2048">
      <c r="AN2048" s="6"/>
      <c r="AQ2048" s="28"/>
      <c r="AR2048" s="28"/>
      <c r="AS2048" s="23"/>
      <c r="AT2048" s="23"/>
      <c r="AU2048" s="23"/>
      <c r="AV2048" s="29"/>
    </row>
    <row r="2049">
      <c r="AN2049" s="6"/>
      <c r="AQ2049" s="28"/>
      <c r="AR2049" s="28"/>
      <c r="AS2049" s="23"/>
      <c r="AT2049" s="23"/>
      <c r="AU2049" s="23"/>
      <c r="AV2049" s="29"/>
    </row>
    <row r="2050">
      <c r="AN2050" s="6"/>
      <c r="AQ2050" s="28"/>
      <c r="AR2050" s="28"/>
      <c r="AS2050" s="23"/>
      <c r="AT2050" s="23"/>
      <c r="AU2050" s="23"/>
      <c r="AV2050" s="29"/>
    </row>
    <row r="2051">
      <c r="AN2051" s="6"/>
      <c r="AQ2051" s="28"/>
      <c r="AR2051" s="28"/>
      <c r="AS2051" s="23"/>
      <c r="AT2051" s="23"/>
      <c r="AU2051" s="23"/>
      <c r="AV2051" s="29"/>
    </row>
    <row r="2052">
      <c r="AN2052" s="6"/>
      <c r="AQ2052" s="28"/>
      <c r="AR2052" s="28"/>
      <c r="AS2052" s="23"/>
      <c r="AT2052" s="23"/>
      <c r="AU2052" s="23"/>
      <c r="AV2052" s="29"/>
    </row>
    <row r="2053">
      <c r="AN2053" s="6"/>
      <c r="AQ2053" s="28"/>
      <c r="AR2053" s="28"/>
      <c r="AS2053" s="23"/>
      <c r="AT2053" s="23"/>
      <c r="AU2053" s="23"/>
      <c r="AV2053" s="29"/>
    </row>
    <row r="2054">
      <c r="AN2054" s="6"/>
      <c r="AQ2054" s="28"/>
      <c r="AR2054" s="28"/>
      <c r="AS2054" s="23"/>
      <c r="AT2054" s="23"/>
      <c r="AU2054" s="23"/>
      <c r="AV2054" s="29"/>
    </row>
    <row r="2055">
      <c r="AN2055" s="6"/>
      <c r="AQ2055" s="28"/>
      <c r="AR2055" s="28"/>
      <c r="AS2055" s="23"/>
      <c r="AT2055" s="23"/>
      <c r="AU2055" s="23"/>
      <c r="AV2055" s="29"/>
    </row>
    <row r="2056">
      <c r="AN2056" s="6"/>
      <c r="AQ2056" s="28"/>
      <c r="AR2056" s="28"/>
      <c r="AS2056" s="23"/>
      <c r="AT2056" s="23"/>
      <c r="AU2056" s="23"/>
      <c r="AV2056" s="29"/>
    </row>
    <row r="2057">
      <c r="AN2057" s="6"/>
      <c r="AQ2057" s="28"/>
      <c r="AR2057" s="28"/>
      <c r="AS2057" s="23"/>
      <c r="AT2057" s="23"/>
      <c r="AU2057" s="23"/>
      <c r="AV2057" s="29"/>
    </row>
    <row r="2058">
      <c r="AN2058" s="6"/>
      <c r="AQ2058" s="28"/>
      <c r="AR2058" s="28"/>
      <c r="AS2058" s="23"/>
      <c r="AT2058" s="23"/>
      <c r="AU2058" s="23"/>
      <c r="AV2058" s="29"/>
    </row>
    <row r="2059">
      <c r="AN2059" s="6"/>
      <c r="AQ2059" s="28"/>
      <c r="AR2059" s="28"/>
      <c r="AS2059" s="23"/>
      <c r="AT2059" s="23"/>
      <c r="AU2059" s="23"/>
      <c r="AV2059" s="29"/>
    </row>
    <row r="2060">
      <c r="AN2060" s="6"/>
      <c r="AQ2060" s="28"/>
      <c r="AR2060" s="28"/>
      <c r="AS2060" s="23"/>
      <c r="AT2060" s="23"/>
      <c r="AU2060" s="23"/>
      <c r="AV2060" s="29"/>
    </row>
    <row r="2061">
      <c r="AN2061" s="6"/>
      <c r="AQ2061" s="28"/>
      <c r="AR2061" s="28"/>
      <c r="AS2061" s="23"/>
      <c r="AT2061" s="23"/>
      <c r="AU2061" s="23"/>
      <c r="AV2061" s="29"/>
    </row>
    <row r="2062">
      <c r="AN2062" s="6"/>
      <c r="AQ2062" s="28"/>
      <c r="AR2062" s="28"/>
      <c r="AS2062" s="23"/>
      <c r="AT2062" s="23"/>
      <c r="AU2062" s="23"/>
      <c r="AV2062" s="29"/>
    </row>
    <row r="2063">
      <c r="AN2063" s="6"/>
      <c r="AQ2063" s="28"/>
      <c r="AR2063" s="28"/>
      <c r="AS2063" s="23"/>
      <c r="AT2063" s="23"/>
      <c r="AU2063" s="23"/>
      <c r="AV2063" s="29"/>
    </row>
    <row r="2064">
      <c r="AN2064" s="6"/>
      <c r="AQ2064" s="28"/>
      <c r="AR2064" s="28"/>
      <c r="AS2064" s="23"/>
      <c r="AT2064" s="23"/>
      <c r="AU2064" s="23"/>
      <c r="AV2064" s="29"/>
    </row>
    <row r="2065">
      <c r="AN2065" s="6"/>
      <c r="AQ2065" s="28"/>
      <c r="AR2065" s="28"/>
      <c r="AS2065" s="23"/>
      <c r="AT2065" s="23"/>
      <c r="AU2065" s="23"/>
      <c r="AV2065" s="29"/>
    </row>
    <row r="2066">
      <c r="AN2066" s="6"/>
      <c r="AQ2066" s="28"/>
      <c r="AR2066" s="28"/>
      <c r="AS2066" s="23"/>
      <c r="AT2066" s="23"/>
      <c r="AU2066" s="23"/>
      <c r="AV2066" s="29"/>
    </row>
    <row r="2067">
      <c r="AN2067" s="6"/>
      <c r="AQ2067" s="28"/>
      <c r="AR2067" s="28"/>
      <c r="AS2067" s="23"/>
      <c r="AT2067" s="23"/>
      <c r="AU2067" s="23"/>
      <c r="AV2067" s="29"/>
    </row>
    <row r="2068">
      <c r="AN2068" s="6"/>
      <c r="AQ2068" s="28"/>
      <c r="AR2068" s="28"/>
      <c r="AS2068" s="23"/>
      <c r="AT2068" s="23"/>
      <c r="AU2068" s="23"/>
      <c r="AV2068" s="29"/>
    </row>
    <row r="2069">
      <c r="AN2069" s="6"/>
      <c r="AQ2069" s="28"/>
      <c r="AR2069" s="28"/>
      <c r="AS2069" s="23"/>
      <c r="AT2069" s="23"/>
      <c r="AU2069" s="23"/>
      <c r="AV2069" s="29"/>
    </row>
    <row r="2070">
      <c r="AN2070" s="6"/>
      <c r="AQ2070" s="28"/>
      <c r="AR2070" s="28"/>
      <c r="AS2070" s="23"/>
      <c r="AT2070" s="23"/>
      <c r="AU2070" s="23"/>
      <c r="AV2070" s="29"/>
    </row>
    <row r="2071">
      <c r="AN2071" s="6"/>
      <c r="AQ2071" s="28"/>
      <c r="AR2071" s="28"/>
      <c r="AS2071" s="23"/>
      <c r="AT2071" s="23"/>
      <c r="AU2071" s="23"/>
      <c r="AV2071" s="29"/>
    </row>
    <row r="2072">
      <c r="AN2072" s="6"/>
      <c r="AQ2072" s="28"/>
      <c r="AR2072" s="28"/>
      <c r="AS2072" s="23"/>
      <c r="AT2072" s="23"/>
      <c r="AU2072" s="23"/>
      <c r="AV2072" s="29"/>
    </row>
    <row r="2073">
      <c r="AN2073" s="6"/>
      <c r="AQ2073" s="28"/>
      <c r="AR2073" s="28"/>
      <c r="AS2073" s="23"/>
      <c r="AT2073" s="23"/>
      <c r="AU2073" s="23"/>
      <c r="AV2073" s="29"/>
    </row>
    <row r="2074">
      <c r="AN2074" s="6"/>
      <c r="AQ2074" s="28"/>
      <c r="AR2074" s="28"/>
      <c r="AS2074" s="23"/>
      <c r="AT2074" s="23"/>
      <c r="AU2074" s="23"/>
      <c r="AV2074" s="29"/>
    </row>
    <row r="2075">
      <c r="AN2075" s="6"/>
      <c r="AQ2075" s="28"/>
      <c r="AR2075" s="28"/>
      <c r="AS2075" s="23"/>
      <c r="AT2075" s="23"/>
      <c r="AU2075" s="23"/>
      <c r="AV2075" s="29"/>
    </row>
    <row r="2076">
      <c r="AN2076" s="6"/>
      <c r="AQ2076" s="28"/>
      <c r="AR2076" s="28"/>
      <c r="AS2076" s="23"/>
      <c r="AT2076" s="23"/>
      <c r="AU2076" s="23"/>
      <c r="AV2076" s="29"/>
    </row>
    <row r="2077">
      <c r="AN2077" s="6"/>
      <c r="AQ2077" s="28"/>
      <c r="AR2077" s="28"/>
      <c r="AS2077" s="23"/>
      <c r="AT2077" s="23"/>
      <c r="AU2077" s="23"/>
      <c r="AV2077" s="29"/>
    </row>
    <row r="2078">
      <c r="AN2078" s="6"/>
      <c r="AQ2078" s="28"/>
      <c r="AR2078" s="28"/>
      <c r="AS2078" s="23"/>
      <c r="AT2078" s="23"/>
      <c r="AU2078" s="23"/>
      <c r="AV2078" s="29"/>
    </row>
    <row r="2079">
      <c r="AN2079" s="6"/>
      <c r="AQ2079" s="28"/>
      <c r="AR2079" s="28"/>
      <c r="AS2079" s="23"/>
      <c r="AT2079" s="23"/>
      <c r="AU2079" s="23"/>
      <c r="AV2079" s="29"/>
    </row>
    <row r="2080">
      <c r="AN2080" s="6"/>
      <c r="AQ2080" s="28"/>
      <c r="AR2080" s="28"/>
      <c r="AS2080" s="23"/>
      <c r="AT2080" s="23"/>
      <c r="AU2080" s="23"/>
      <c r="AV2080" s="29"/>
    </row>
    <row r="2081">
      <c r="AN2081" s="6"/>
      <c r="AQ2081" s="28"/>
      <c r="AR2081" s="28"/>
      <c r="AS2081" s="23"/>
      <c r="AT2081" s="23"/>
      <c r="AU2081" s="23"/>
      <c r="AV2081" s="29"/>
    </row>
    <row r="2082">
      <c r="AN2082" s="6"/>
      <c r="AQ2082" s="28"/>
      <c r="AR2082" s="28"/>
      <c r="AS2082" s="23"/>
      <c r="AT2082" s="23"/>
      <c r="AU2082" s="23"/>
      <c r="AV2082" s="29"/>
    </row>
    <row r="2083">
      <c r="AN2083" s="6"/>
      <c r="AQ2083" s="28"/>
      <c r="AR2083" s="28"/>
      <c r="AS2083" s="23"/>
      <c r="AT2083" s="23"/>
      <c r="AU2083" s="23"/>
      <c r="AV2083" s="29"/>
    </row>
    <row r="2084">
      <c r="AN2084" s="6"/>
      <c r="AQ2084" s="28"/>
      <c r="AR2084" s="28"/>
      <c r="AS2084" s="23"/>
      <c r="AT2084" s="23"/>
      <c r="AU2084" s="23"/>
      <c r="AV2084" s="29"/>
    </row>
    <row r="2085">
      <c r="AN2085" s="6"/>
      <c r="AQ2085" s="28"/>
      <c r="AR2085" s="28"/>
      <c r="AS2085" s="23"/>
      <c r="AT2085" s="23"/>
      <c r="AU2085" s="23"/>
      <c r="AV2085" s="29"/>
    </row>
    <row r="2086">
      <c r="AN2086" s="6"/>
      <c r="AQ2086" s="28"/>
      <c r="AR2086" s="28"/>
      <c r="AS2086" s="23"/>
      <c r="AT2086" s="23"/>
      <c r="AU2086" s="23"/>
      <c r="AV2086" s="29"/>
    </row>
    <row r="2087">
      <c r="AN2087" s="6"/>
      <c r="AQ2087" s="28"/>
      <c r="AR2087" s="28"/>
      <c r="AS2087" s="23"/>
      <c r="AT2087" s="23"/>
      <c r="AU2087" s="23"/>
      <c r="AV2087" s="29"/>
    </row>
    <row r="2088">
      <c r="AN2088" s="6"/>
      <c r="AQ2088" s="28"/>
      <c r="AR2088" s="28"/>
      <c r="AS2088" s="23"/>
      <c r="AT2088" s="23"/>
      <c r="AU2088" s="23"/>
      <c r="AV2088" s="29"/>
    </row>
    <row r="2089">
      <c r="AN2089" s="6"/>
      <c r="AQ2089" s="28"/>
      <c r="AR2089" s="28"/>
      <c r="AS2089" s="23"/>
      <c r="AT2089" s="23"/>
      <c r="AU2089" s="23"/>
      <c r="AV2089" s="29"/>
    </row>
    <row r="2090">
      <c r="AN2090" s="6"/>
      <c r="AQ2090" s="28"/>
      <c r="AR2090" s="28"/>
      <c r="AS2090" s="23"/>
      <c r="AT2090" s="23"/>
      <c r="AU2090" s="23"/>
      <c r="AV2090" s="29"/>
    </row>
    <row r="2091">
      <c r="AN2091" s="6"/>
      <c r="AQ2091" s="28"/>
      <c r="AR2091" s="28"/>
      <c r="AS2091" s="23"/>
      <c r="AT2091" s="23"/>
      <c r="AU2091" s="23"/>
      <c r="AV2091" s="29"/>
    </row>
    <row r="2092">
      <c r="AN2092" s="6"/>
      <c r="AQ2092" s="28"/>
      <c r="AR2092" s="28"/>
      <c r="AS2092" s="23"/>
      <c r="AT2092" s="23"/>
      <c r="AU2092" s="23"/>
      <c r="AV2092" s="29"/>
    </row>
    <row r="2093">
      <c r="AN2093" s="6"/>
      <c r="AQ2093" s="28"/>
      <c r="AR2093" s="28"/>
      <c r="AS2093" s="23"/>
      <c r="AT2093" s="23"/>
      <c r="AU2093" s="23"/>
      <c r="AV2093" s="29"/>
    </row>
    <row r="2094">
      <c r="AN2094" s="6"/>
      <c r="AQ2094" s="28"/>
      <c r="AR2094" s="28"/>
      <c r="AS2094" s="23"/>
      <c r="AT2094" s="23"/>
      <c r="AU2094" s="23"/>
      <c r="AV2094" s="29"/>
    </row>
    <row r="2095">
      <c r="AN2095" s="6"/>
      <c r="AQ2095" s="28"/>
      <c r="AR2095" s="28"/>
      <c r="AS2095" s="23"/>
      <c r="AT2095" s="23"/>
      <c r="AU2095" s="23"/>
      <c r="AV2095" s="29"/>
    </row>
    <row r="2096">
      <c r="AN2096" s="6"/>
      <c r="AQ2096" s="28"/>
      <c r="AR2096" s="28"/>
      <c r="AS2096" s="23"/>
      <c r="AT2096" s="23"/>
      <c r="AU2096" s="23"/>
      <c r="AV2096" s="29"/>
    </row>
    <row r="2097">
      <c r="AN2097" s="6"/>
      <c r="AQ2097" s="28"/>
      <c r="AR2097" s="28"/>
      <c r="AS2097" s="23"/>
      <c r="AT2097" s="23"/>
      <c r="AU2097" s="23"/>
      <c r="AV2097" s="29"/>
    </row>
    <row r="2098">
      <c r="AN2098" s="6"/>
      <c r="AQ2098" s="28"/>
      <c r="AR2098" s="28"/>
      <c r="AS2098" s="23"/>
      <c r="AT2098" s="23"/>
      <c r="AU2098" s="23"/>
      <c r="AV2098" s="29"/>
    </row>
    <row r="2099">
      <c r="AN2099" s="6"/>
      <c r="AQ2099" s="28"/>
      <c r="AR2099" s="28"/>
      <c r="AS2099" s="23"/>
      <c r="AT2099" s="23"/>
      <c r="AU2099" s="23"/>
      <c r="AV2099" s="29"/>
    </row>
    <row r="2100">
      <c r="AN2100" s="6"/>
      <c r="AQ2100" s="28"/>
      <c r="AR2100" s="28"/>
      <c r="AS2100" s="23"/>
      <c r="AT2100" s="23"/>
      <c r="AU2100" s="23"/>
      <c r="AV2100" s="29"/>
    </row>
    <row r="2101">
      <c r="AN2101" s="6"/>
      <c r="AQ2101" s="28"/>
      <c r="AR2101" s="28"/>
      <c r="AS2101" s="23"/>
      <c r="AT2101" s="23"/>
      <c r="AU2101" s="23"/>
      <c r="AV2101" s="29"/>
    </row>
    <row r="2102">
      <c r="AN2102" s="6"/>
      <c r="AQ2102" s="28"/>
      <c r="AR2102" s="28"/>
      <c r="AS2102" s="23"/>
      <c r="AT2102" s="23"/>
      <c r="AU2102" s="23"/>
      <c r="AV2102" s="29"/>
    </row>
    <row r="2103">
      <c r="AN2103" s="6"/>
      <c r="AQ2103" s="28"/>
      <c r="AR2103" s="28"/>
      <c r="AS2103" s="23"/>
      <c r="AT2103" s="23"/>
      <c r="AU2103" s="23"/>
      <c r="AV2103" s="29"/>
    </row>
    <row r="2104">
      <c r="AN2104" s="6"/>
      <c r="AQ2104" s="28"/>
      <c r="AR2104" s="28"/>
      <c r="AS2104" s="23"/>
      <c r="AT2104" s="23"/>
      <c r="AU2104" s="23"/>
      <c r="AV2104" s="29"/>
    </row>
    <row r="2105">
      <c r="AN2105" s="6"/>
      <c r="AQ2105" s="28"/>
      <c r="AR2105" s="28"/>
      <c r="AS2105" s="23"/>
      <c r="AT2105" s="23"/>
      <c r="AU2105" s="23"/>
      <c r="AV2105" s="29"/>
    </row>
    <row r="2106">
      <c r="AN2106" s="6"/>
      <c r="AQ2106" s="28"/>
      <c r="AR2106" s="28"/>
      <c r="AS2106" s="23"/>
      <c r="AT2106" s="23"/>
      <c r="AU2106" s="23"/>
      <c r="AV2106" s="29"/>
    </row>
    <row r="2107">
      <c r="AN2107" s="6"/>
      <c r="AQ2107" s="28"/>
      <c r="AR2107" s="28"/>
      <c r="AS2107" s="23"/>
      <c r="AT2107" s="23"/>
      <c r="AU2107" s="23"/>
      <c r="AV2107" s="29"/>
    </row>
    <row r="2108">
      <c r="AN2108" s="6"/>
      <c r="AQ2108" s="28"/>
      <c r="AR2108" s="28"/>
      <c r="AS2108" s="23"/>
      <c r="AT2108" s="23"/>
      <c r="AU2108" s="23"/>
      <c r="AV2108" s="29"/>
    </row>
    <row r="2109">
      <c r="AN2109" s="6"/>
      <c r="AQ2109" s="28"/>
      <c r="AR2109" s="28"/>
      <c r="AS2109" s="23"/>
      <c r="AT2109" s="23"/>
      <c r="AU2109" s="23"/>
      <c r="AV2109" s="29"/>
    </row>
    <row r="2110">
      <c r="AN2110" s="6"/>
      <c r="AQ2110" s="28"/>
      <c r="AR2110" s="28"/>
      <c r="AS2110" s="23"/>
      <c r="AT2110" s="23"/>
      <c r="AU2110" s="23"/>
      <c r="AV2110" s="29"/>
    </row>
    <row r="2111">
      <c r="AN2111" s="6"/>
      <c r="AQ2111" s="28"/>
      <c r="AR2111" s="28"/>
      <c r="AS2111" s="23"/>
      <c r="AT2111" s="23"/>
      <c r="AU2111" s="23"/>
      <c r="AV2111" s="29"/>
    </row>
    <row r="2112">
      <c r="AN2112" s="6"/>
      <c r="AQ2112" s="28"/>
      <c r="AR2112" s="28"/>
      <c r="AS2112" s="23"/>
      <c r="AT2112" s="23"/>
      <c r="AU2112" s="23"/>
      <c r="AV2112" s="29"/>
    </row>
    <row r="2113">
      <c r="AN2113" s="6"/>
      <c r="AQ2113" s="28"/>
      <c r="AR2113" s="28"/>
      <c r="AS2113" s="23"/>
      <c r="AT2113" s="23"/>
      <c r="AU2113" s="23"/>
      <c r="AV2113" s="29"/>
    </row>
    <row r="2114">
      <c r="AN2114" s="6"/>
      <c r="AQ2114" s="28"/>
      <c r="AR2114" s="28"/>
      <c r="AS2114" s="23"/>
      <c r="AT2114" s="23"/>
      <c r="AU2114" s="23"/>
      <c r="AV2114" s="29"/>
    </row>
    <row r="2115">
      <c r="AN2115" s="6"/>
      <c r="AQ2115" s="28"/>
      <c r="AR2115" s="28"/>
      <c r="AS2115" s="23"/>
      <c r="AT2115" s="23"/>
      <c r="AU2115" s="23"/>
      <c r="AV2115" s="29"/>
    </row>
  </sheetData>
  <customSheetViews>
    <customSheetView guid="{B3F64924-80CB-4C65-8CAD-23F15B4E284C}" filter="1" showAutoFilter="1">
      <autoFilter ref="$A$1:$AS$2115"/>
    </customSheetView>
    <customSheetView guid="{DFA59B3D-7196-4A5C-9456-DA1B3313687E}" filter="1" showAutoFilter="1">
      <autoFilter ref="$E$1:$E$2115"/>
    </customSheetView>
  </customSheetViews>
  <conditionalFormatting sqref="R2:R2115">
    <cfRule type="timePeriod" dxfId="0" priority="1" timePeriod="today"/>
  </conditionalFormatting>
  <conditionalFormatting sqref="R2:R2115">
    <cfRule type="expression" dxfId="1" priority="2">
      <formula>AND(ISNUMBER(R2),TRUNC(R2)&lt;TODAY())</formula>
    </cfRule>
  </conditionalFormatting>
  <conditionalFormatting sqref="R2:R2115">
    <cfRule type="expression" dxfId="2" priority="3">
      <formula>AND(ISNUMBER(R2),TRUNC(R2)&gt;TODAY())</formula>
    </cfRule>
  </conditionalFormatting>
  <conditionalFormatting sqref="B2:B2115">
    <cfRule type="expression" dxfId="3" priority="4">
      <formula>(AO2 = "O")</formula>
    </cfRule>
  </conditionalFormatting>
  <conditionalFormatting sqref="B2:B2115">
    <cfRule type="expression" dxfId="4" priority="5">
      <formula>(AO2 = "N")</formula>
    </cfRule>
  </conditionalFormatting>
  <conditionalFormatting sqref="A2:A2115">
    <cfRule type="expression" dxfId="3" priority="6">
      <formula>(AO2 = "O")</formula>
    </cfRule>
  </conditionalFormatting>
  <conditionalFormatting sqref="A2:A2115">
    <cfRule type="expression" dxfId="4" priority="7">
      <formula> (AO2 = "N"  )</formula>
    </cfRule>
  </conditionalFormatting>
  <conditionalFormatting sqref="D2:D2115">
    <cfRule type="expression" dxfId="3" priority="8">
      <formula>(AO2 = "O")</formula>
    </cfRule>
  </conditionalFormatting>
  <conditionalFormatting sqref="D2:D2115">
    <cfRule type="expression" dxfId="4" priority="9">
      <formula>(AO2 = "N")</formula>
    </cfRule>
  </conditionalFormatting>
  <conditionalFormatting sqref="C2:C2115">
    <cfRule type="expression" dxfId="3" priority="10">
      <formula>(AO2 = "O")</formula>
    </cfRule>
  </conditionalFormatting>
  <conditionalFormatting sqref="C2:C2115">
    <cfRule type="expression" dxfId="4" priority="11">
      <formula>(AO2 = "N")</formula>
    </cfRule>
  </conditionalFormatting>
  <conditionalFormatting sqref="S2:S2115">
    <cfRule type="expression" dxfId="3" priority="12">
      <formula> (AO2 =  "O")</formula>
    </cfRule>
  </conditionalFormatting>
  <conditionalFormatting sqref="S2:S2115">
    <cfRule type="expression" dxfId="4" priority="13">
      <formula> (AO2 = "N")</formula>
    </cfRule>
  </conditionalFormatting>
  <conditionalFormatting sqref="G2:G2115">
    <cfRule type="expression" dxfId="3" priority="14">
      <formula>(AO2 = "O")</formula>
    </cfRule>
  </conditionalFormatting>
  <conditionalFormatting sqref="F2:F2115">
    <cfRule type="expression" dxfId="3" priority="15">
      <formula>(AO2 = "O")</formula>
    </cfRule>
  </conditionalFormatting>
  <conditionalFormatting sqref="F2:F2115">
    <cfRule type="expression" dxfId="4" priority="16">
      <formula>(AO2 = "N")</formula>
    </cfRule>
  </conditionalFormatting>
  <conditionalFormatting sqref="G2:G2115">
    <cfRule type="expression" dxfId="4" priority="17">
      <formula>(AO2 = "N")</formula>
    </cfRule>
  </conditionalFormatting>
  <conditionalFormatting sqref="E2:E2115">
    <cfRule type="expression" dxfId="3" priority="18">
      <formula>(AO2 = "O")</formula>
    </cfRule>
  </conditionalFormatting>
  <conditionalFormatting sqref="Q2:Q2115">
    <cfRule type="expression" dxfId="3" priority="19">
      <formula> (AO2 = "O")</formula>
    </cfRule>
  </conditionalFormatting>
  <conditionalFormatting sqref="E2:E2115">
    <cfRule type="expression" dxfId="4" priority="20">
      <formula>(AO2 = "N")</formula>
    </cfRule>
  </conditionalFormatting>
  <conditionalFormatting sqref="Q2:Q2115">
    <cfRule type="expression" dxfId="4" priority="21">
      <formula> (AO2 = "N")</formula>
    </cfRule>
  </conditionalFormatting>
  <conditionalFormatting sqref="P2:P2115">
    <cfRule type="expression" dxfId="3" priority="22">
      <formula> (AO2 = "O")</formula>
    </cfRule>
  </conditionalFormatting>
  <conditionalFormatting sqref="J2:J2115">
    <cfRule type="expression" dxfId="3" priority="23">
      <formula>(AO2 = "O")</formula>
    </cfRule>
  </conditionalFormatting>
  <conditionalFormatting sqref="P2:P2115">
    <cfRule type="expression" dxfId="4" priority="24">
      <formula> (AO2 = "N")</formula>
    </cfRule>
  </conditionalFormatting>
  <conditionalFormatting sqref="H2:H2115">
    <cfRule type="expression" dxfId="3" priority="25">
      <formula>(AO2 = "O")</formula>
    </cfRule>
  </conditionalFormatting>
  <conditionalFormatting sqref="H2:H2115">
    <cfRule type="expression" dxfId="4" priority="26">
      <formula>(AO2 = "N")</formula>
    </cfRule>
  </conditionalFormatting>
  <conditionalFormatting sqref="O2:O2115">
    <cfRule type="expression" dxfId="3" priority="27">
      <formula> (AO2 = "O")</formula>
    </cfRule>
  </conditionalFormatting>
  <conditionalFormatting sqref="I2:I2115">
    <cfRule type="expression" dxfId="3" priority="28">
      <formula>(AO2 = "O")</formula>
    </cfRule>
  </conditionalFormatting>
  <conditionalFormatting sqref="O2:O2115">
    <cfRule type="expression" dxfId="4" priority="29">
      <formula> (AO2 = "N")</formula>
    </cfRule>
  </conditionalFormatting>
  <conditionalFormatting sqref="K2:K2115">
    <cfRule type="expression" dxfId="3" priority="30">
      <formula>(AO2 = "O")</formula>
    </cfRule>
  </conditionalFormatting>
  <conditionalFormatting sqref="I2:I2115">
    <cfRule type="expression" dxfId="4" priority="31">
      <formula>(AO2 = "N")</formula>
    </cfRule>
  </conditionalFormatting>
  <conditionalFormatting sqref="AO2:AO2115">
    <cfRule type="expression" dxfId="3" priority="32">
      <formula>(AO2 = "O")</formula>
    </cfRule>
  </conditionalFormatting>
  <conditionalFormatting sqref="N2:N2115">
    <cfRule type="expression" dxfId="3" priority="33">
      <formula> (AO2 = "O")</formula>
    </cfRule>
  </conditionalFormatting>
  <conditionalFormatting sqref="AO2:AO2115">
    <cfRule type="expression" dxfId="4" priority="34">
      <formula>(AO2 = "N")</formula>
    </cfRule>
  </conditionalFormatting>
  <conditionalFormatting sqref="N2:N2115">
    <cfRule type="expression" dxfId="4" priority="35">
      <formula> (AO2 = "N")</formula>
    </cfRule>
  </conditionalFormatting>
  <conditionalFormatting sqref="J2:J2115">
    <cfRule type="expression" dxfId="4" priority="36">
      <formula>(AO2 = "N")</formula>
    </cfRule>
  </conditionalFormatting>
  <conditionalFormatting sqref="K2:K2115">
    <cfRule type="expression" dxfId="4" priority="37">
      <formula>(AO2 = "N")</formula>
    </cfRule>
  </conditionalFormatting>
  <conditionalFormatting sqref="M2:M2115">
    <cfRule type="expression" dxfId="3" priority="38">
      <formula> (AO2 = "O")</formula>
    </cfRule>
  </conditionalFormatting>
  <conditionalFormatting sqref="M2:M2115">
    <cfRule type="expression" dxfId="4" priority="39">
      <formula> (AO2 = "N")</formula>
    </cfRule>
  </conditionalFormatting>
  <conditionalFormatting sqref="L2:L2115">
    <cfRule type="expression" dxfId="3" priority="40">
      <formula> (AO2 = "O")</formula>
    </cfRule>
  </conditionalFormatting>
  <conditionalFormatting sqref="AM2:AM2115">
    <cfRule type="expression" dxfId="3" priority="41">
      <formula>(AO2 = "O")</formula>
    </cfRule>
  </conditionalFormatting>
  <conditionalFormatting sqref="L2:L2115">
    <cfRule type="expression" dxfId="4" priority="42">
      <formula> (AO2 = "N")</formula>
    </cfRule>
  </conditionalFormatting>
  <conditionalFormatting sqref="AM2:AM2115">
    <cfRule type="expression" dxfId="5" priority="43">
      <formula>(AO2 = "N")</formula>
    </cfRule>
  </conditionalFormatting>
  <conditionalFormatting sqref="AL2:AL2115">
    <cfRule type="expression" dxfId="3" priority="44">
      <formula>(AO2 = "O")</formula>
    </cfRule>
  </conditionalFormatting>
  <conditionalFormatting sqref="T2:T2115">
    <cfRule type="expression" dxfId="4" priority="45">
      <formula> (AO2 = "N")</formula>
    </cfRule>
  </conditionalFormatting>
  <conditionalFormatting sqref="AL2:AL2115">
    <cfRule type="expression" dxfId="5" priority="46">
      <formula>(AO2 = "N")</formula>
    </cfRule>
  </conditionalFormatting>
  <conditionalFormatting sqref="U2:U2115">
    <cfRule type="expression" dxfId="3" priority="47">
      <formula> (AO2 = "O")</formula>
    </cfRule>
  </conditionalFormatting>
  <conditionalFormatting sqref="AK2:AK2115">
    <cfRule type="expression" dxfId="3" priority="48">
      <formula>(AO2 = "O")</formula>
    </cfRule>
  </conditionalFormatting>
  <conditionalFormatting sqref="U2:U2115">
    <cfRule type="expression" dxfId="4" priority="49">
      <formula> (AO2 = "N")</formula>
    </cfRule>
  </conditionalFormatting>
  <conditionalFormatting sqref="AK2:AK2115">
    <cfRule type="expression" dxfId="5" priority="50">
      <formula>(AO2 = "N")</formula>
    </cfRule>
  </conditionalFormatting>
  <conditionalFormatting sqref="AF2:AF2115">
    <cfRule type="expression" dxfId="3" priority="51">
      <formula>(AO2 = "O")</formula>
    </cfRule>
  </conditionalFormatting>
  <conditionalFormatting sqref="AF2:AF2115">
    <cfRule type="expression" dxfId="5" priority="52">
      <formula>(AO2 = "N")</formula>
    </cfRule>
  </conditionalFormatting>
  <conditionalFormatting sqref="T2:T2115">
    <cfRule type="expression" dxfId="3" priority="53">
      <formula> (AO2 = "O")</formula>
    </cfRule>
  </conditionalFormatting>
  <conditionalFormatting sqref="W2:W2115">
    <cfRule type="expression" dxfId="3" priority="54">
      <formula> (AO2 = "O")</formula>
    </cfRule>
  </conditionalFormatting>
  <conditionalFormatting sqref="W2:W2115">
    <cfRule type="expression" dxfId="4" priority="55">
      <formula> (AO2 = "N")</formula>
    </cfRule>
  </conditionalFormatting>
  <conditionalFormatting sqref="AJ2:AJ2115">
    <cfRule type="expression" dxfId="3" priority="56">
      <formula> (AO2 = "O")</formula>
    </cfRule>
  </conditionalFormatting>
  <conditionalFormatting sqref="AC2:AC2115">
    <cfRule type="expression" dxfId="3" priority="57">
      <formula>(AO2 = "O")</formula>
    </cfRule>
  </conditionalFormatting>
  <conditionalFormatting sqref="AJ2:AJ2115">
    <cfRule type="expression" dxfId="5" priority="58">
      <formula> ( AO2 = "N")</formula>
    </cfRule>
  </conditionalFormatting>
  <conditionalFormatting sqref="AC2:AC2115">
    <cfRule type="expression" dxfId="5" priority="59">
      <formula>(AO2 = "N")</formula>
    </cfRule>
  </conditionalFormatting>
  <conditionalFormatting sqref="X2:X2115">
    <cfRule type="expression" dxfId="3" priority="60">
      <formula> (AO2 = "O")</formula>
    </cfRule>
  </conditionalFormatting>
  <conditionalFormatting sqref="X2:X2115">
    <cfRule type="expression" dxfId="4" priority="61">
      <formula> (AO2 = "N")</formula>
    </cfRule>
  </conditionalFormatting>
  <conditionalFormatting sqref="AD2:AD2115">
    <cfRule type="expression" dxfId="3" priority="62">
      <formula>(AO2 = "O")</formula>
    </cfRule>
  </conditionalFormatting>
  <conditionalFormatting sqref="AI2:AI2115">
    <cfRule type="expression" dxfId="3" priority="63">
      <formula>(AO2 = "O")</formula>
    </cfRule>
  </conditionalFormatting>
  <conditionalFormatting sqref="AD2:AD2115">
    <cfRule type="expression" dxfId="4" priority="64">
      <formula>(AO2 = "N")</formula>
    </cfRule>
  </conditionalFormatting>
  <conditionalFormatting sqref="Y2:Y2115">
    <cfRule type="expression" dxfId="3" priority="65">
      <formula> (AO2 = "O")</formula>
    </cfRule>
  </conditionalFormatting>
  <conditionalFormatting sqref="AI2:AI2115">
    <cfRule type="expression" dxfId="5" priority="66">
      <formula>(AO2 = "N")</formula>
    </cfRule>
  </conditionalFormatting>
  <conditionalFormatting sqref="Y2:Y2115">
    <cfRule type="expression" dxfId="4" priority="67">
      <formula> (AO2 = "N")</formula>
    </cfRule>
  </conditionalFormatting>
  <conditionalFormatting sqref="Z2:Z2115">
    <cfRule type="expression" dxfId="3" priority="68">
      <formula> (AO2 = "O")</formula>
    </cfRule>
  </conditionalFormatting>
  <conditionalFormatting sqref="AG2:AG2115">
    <cfRule type="expression" dxfId="3" priority="69">
      <formula> (AO2 = "O")</formula>
    </cfRule>
  </conditionalFormatting>
  <conditionalFormatting sqref="V2:V2115">
    <cfRule type="expression" dxfId="3" priority="70">
      <formula>(AO2 = "O")</formula>
    </cfRule>
  </conditionalFormatting>
  <conditionalFormatting sqref="Z2:Z2115">
    <cfRule type="expression" dxfId="4" priority="71">
      <formula> (AO2 = "N")</formula>
    </cfRule>
  </conditionalFormatting>
  <conditionalFormatting sqref="AB2:AB2115">
    <cfRule type="expression" dxfId="3" priority="72">
      <formula>(AO2 = "O")</formula>
    </cfRule>
  </conditionalFormatting>
  <conditionalFormatting sqref="V2:V2115">
    <cfRule type="expression" dxfId="4" priority="73">
      <formula>(AO2 = "N")</formula>
    </cfRule>
  </conditionalFormatting>
  <conditionalFormatting sqref="AA2:AA2115">
    <cfRule type="expression" dxfId="3" priority="74">
      <formula> (AO2 = "O")</formula>
    </cfRule>
  </conditionalFormatting>
  <conditionalFormatting sqref="AB2:AB2115">
    <cfRule type="expression" dxfId="4" priority="75">
      <formula>(AO2 = "N")</formula>
    </cfRule>
  </conditionalFormatting>
  <conditionalFormatting sqref="AA2:AA2115">
    <cfRule type="expression" dxfId="4" priority="76">
      <formula> (AO2 = "N")</formula>
    </cfRule>
  </conditionalFormatting>
  <conditionalFormatting sqref="AG2:AG2115">
    <cfRule type="expression" dxfId="5" priority="77">
      <formula> (AO2 = "N")</formula>
    </cfRule>
  </conditionalFormatting>
  <conditionalFormatting sqref="AE2:AE2115">
    <cfRule type="expression" dxfId="3" priority="78">
      <formula> ( AO2 = "O")</formula>
    </cfRule>
  </conditionalFormatting>
  <conditionalFormatting sqref="AH2:AH2115">
    <cfRule type="expression" dxfId="3" priority="79">
      <formula> (AO2 = "O")</formula>
    </cfRule>
  </conditionalFormatting>
  <conditionalFormatting sqref="AH2:AH2115">
    <cfRule type="expression" dxfId="5" priority="80">
      <formula> (AO2 = "N")</formula>
    </cfRule>
  </conditionalFormatting>
  <conditionalFormatting sqref="AE2:AE2115">
    <cfRule type="expression" dxfId="5" priority="81">
      <formula> ( AO2 = "N")</formula>
    </cfRule>
  </conditionalFormatting>
  <conditionalFormatting sqref="AT1:AT2115">
    <cfRule type="cellIs" dxfId="6" priority="82" operator="greaterThanOrEqual">
      <formula>if((AS1:AS2115)&gt;0, AS1:AS2115, 999999)</formula>
    </cfRule>
  </conditionalFormatting>
  <hyperlinks>
    <hyperlink r:id="rId2" ref="AE2"/>
    <hyperlink r:id="rId3" ref="AF2"/>
    <hyperlink r:id="rId4" ref="AG2"/>
    <hyperlink r:id="rId5" ref="AH2"/>
    <hyperlink r:id="rId6" ref="AI2"/>
    <hyperlink r:id="rId7" ref="AJ2"/>
    <hyperlink r:id="rId8" ref="AK2"/>
    <hyperlink r:id="rId9" ref="AL2"/>
    <hyperlink r:id="rId10" ref="AM2"/>
    <hyperlink r:id="rId11" ref="AE3"/>
    <hyperlink r:id="rId12" ref="AF3"/>
    <hyperlink r:id="rId13" ref="AG3"/>
    <hyperlink r:id="rId14" ref="AH3"/>
    <hyperlink r:id="rId15" ref="AI3"/>
    <hyperlink r:id="rId16" ref="AJ3"/>
    <hyperlink r:id="rId17" ref="AK3"/>
    <hyperlink r:id="rId18" ref="AL3"/>
    <hyperlink r:id="rId19" ref="AM3"/>
    <hyperlink r:id="rId20" ref="AE4"/>
    <hyperlink r:id="rId21" ref="AF4"/>
    <hyperlink r:id="rId22" ref="AG4"/>
    <hyperlink r:id="rId23" ref="AH4"/>
    <hyperlink r:id="rId24" ref="AI4"/>
    <hyperlink r:id="rId25" ref="AJ4"/>
    <hyperlink r:id="rId26" ref="AK4"/>
    <hyperlink r:id="rId27" ref="AL4"/>
    <hyperlink r:id="rId28" ref="AM4"/>
    <hyperlink r:id="rId29" ref="AE5"/>
    <hyperlink r:id="rId30" ref="AF5"/>
    <hyperlink r:id="rId31" ref="AG5"/>
    <hyperlink r:id="rId32" ref="AH5"/>
    <hyperlink r:id="rId33" ref="AI5"/>
    <hyperlink r:id="rId34" ref="AJ5"/>
    <hyperlink r:id="rId35" ref="AK5"/>
    <hyperlink r:id="rId36" ref="AL5"/>
    <hyperlink r:id="rId37" ref="AM5"/>
    <hyperlink r:id="rId38" ref="AE6"/>
    <hyperlink r:id="rId39" ref="AF6"/>
    <hyperlink r:id="rId40" ref="AG6"/>
    <hyperlink r:id="rId41" ref="AH6"/>
    <hyperlink r:id="rId42" ref="AI6"/>
    <hyperlink r:id="rId43" ref="AJ6"/>
    <hyperlink r:id="rId44" ref="AK6"/>
    <hyperlink r:id="rId45" ref="AL6"/>
    <hyperlink r:id="rId46" ref="AM6"/>
    <hyperlink r:id="rId47" ref="AE7"/>
    <hyperlink r:id="rId48" ref="AF7"/>
    <hyperlink r:id="rId49" ref="AG7"/>
    <hyperlink r:id="rId50" ref="AH7"/>
    <hyperlink r:id="rId51" ref="AI7"/>
    <hyperlink r:id="rId52" ref="AJ7"/>
    <hyperlink r:id="rId53" ref="AK7"/>
    <hyperlink r:id="rId54" ref="AL7"/>
    <hyperlink r:id="rId55" ref="AM7"/>
    <hyperlink r:id="rId56" ref="AE8"/>
    <hyperlink r:id="rId57" ref="AF8"/>
    <hyperlink r:id="rId58" ref="AG8"/>
    <hyperlink r:id="rId59" ref="AH8"/>
    <hyperlink r:id="rId60" ref="AI8"/>
    <hyperlink r:id="rId61" ref="AJ8"/>
    <hyperlink r:id="rId62" ref="AK8"/>
    <hyperlink r:id="rId63" ref="AL8"/>
    <hyperlink r:id="rId64" ref="AM8"/>
    <hyperlink r:id="rId65" ref="AE9"/>
    <hyperlink r:id="rId66" ref="AF9"/>
    <hyperlink r:id="rId67" ref="AG9"/>
    <hyperlink r:id="rId68" ref="AH9"/>
    <hyperlink r:id="rId69" ref="AI9"/>
    <hyperlink r:id="rId70" ref="AJ9"/>
    <hyperlink r:id="rId71" ref="AK9"/>
    <hyperlink r:id="rId72" ref="AL9"/>
    <hyperlink r:id="rId73" ref="AM9"/>
    <hyperlink r:id="rId74" ref="AE10"/>
    <hyperlink r:id="rId75" ref="AF10"/>
    <hyperlink r:id="rId76" ref="AG10"/>
    <hyperlink r:id="rId77" ref="AH10"/>
    <hyperlink r:id="rId78" ref="AI10"/>
    <hyperlink r:id="rId79" ref="AJ10"/>
    <hyperlink r:id="rId80" ref="AK10"/>
    <hyperlink r:id="rId81" ref="AL10"/>
    <hyperlink r:id="rId82" ref="AM10"/>
    <hyperlink r:id="rId83" ref="AE11"/>
    <hyperlink r:id="rId84" ref="AF11"/>
    <hyperlink r:id="rId85" ref="AG11"/>
    <hyperlink r:id="rId86" ref="AH11"/>
    <hyperlink r:id="rId87" ref="AI11"/>
    <hyperlink r:id="rId88" ref="AJ11"/>
    <hyperlink r:id="rId89" ref="AK11"/>
    <hyperlink r:id="rId90" ref="AL11"/>
    <hyperlink r:id="rId91" ref="AM11"/>
    <hyperlink r:id="rId92" ref="AE12"/>
    <hyperlink r:id="rId93" ref="AF12"/>
    <hyperlink r:id="rId94" ref="AG12"/>
    <hyperlink r:id="rId95" ref="AH12"/>
    <hyperlink r:id="rId96" ref="AI12"/>
    <hyperlink r:id="rId97" ref="AJ12"/>
    <hyperlink r:id="rId98" ref="AK12"/>
    <hyperlink r:id="rId99" ref="AL12"/>
    <hyperlink r:id="rId100" ref="AM12"/>
    <hyperlink r:id="rId101" ref="AE13"/>
    <hyperlink r:id="rId102" ref="AF13"/>
    <hyperlink r:id="rId103" ref="AG13"/>
    <hyperlink r:id="rId104" ref="AH13"/>
    <hyperlink r:id="rId105" ref="AI13"/>
    <hyperlink r:id="rId106" ref="AJ13"/>
    <hyperlink r:id="rId107" ref="AK13"/>
    <hyperlink r:id="rId108" ref="AL13"/>
    <hyperlink r:id="rId109" ref="AM13"/>
    <hyperlink r:id="rId110" ref="AE14"/>
    <hyperlink r:id="rId111" ref="AF14"/>
    <hyperlink r:id="rId112" ref="AG14"/>
    <hyperlink r:id="rId113" ref="AH14"/>
    <hyperlink r:id="rId114" ref="AI14"/>
    <hyperlink r:id="rId115" ref="AJ14"/>
    <hyperlink r:id="rId116" ref="AK14"/>
    <hyperlink r:id="rId117" ref="AL14"/>
    <hyperlink r:id="rId118" ref="AM14"/>
    <hyperlink r:id="rId119" ref="AE15"/>
    <hyperlink r:id="rId120" ref="AF15"/>
    <hyperlink r:id="rId121" ref="AG15"/>
    <hyperlink r:id="rId122" ref="AH15"/>
    <hyperlink r:id="rId123" ref="AI15"/>
    <hyperlink r:id="rId124" ref="AJ15"/>
    <hyperlink r:id="rId125" ref="AK15"/>
    <hyperlink r:id="rId126" ref="AL15"/>
    <hyperlink r:id="rId127" ref="AM15"/>
  </hyperlinks>
  <drawing r:id="rId128"/>
  <legacyDrawing r:id="rId129"/>
  <tableParts count="6">
    <tablePart r:id="rId136"/>
    <tablePart r:id="rId137"/>
    <tablePart r:id="rId138"/>
    <tablePart r:id="rId139"/>
    <tablePart r:id="rId140"/>
    <tablePart r:id="rId14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0" t="str">
        <f>IFERROR(__xludf.DUMMYFUNCTION("IMPORTRANGE(""https://docs.google.com/spreadsheets/d/1-I4eTF3OKmI9BcSYdUZkSnkaoh2mwL2ngRx2m9iW4XU/edit#gid=311660110"",""Form Responses 1!A:AD"")"),"Timestamp")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4" t="s">
        <v>119</v>
      </c>
    </row>
    <row r="2">
      <c r="A2" s="31">
        <f>IFERROR(__xludf.DUMMYFUNCTION("""COMPUTED_VALUE"""),44270.50554439815)</f>
        <v>44270.50554</v>
      </c>
      <c r="B2" s="12">
        <f>IFERROR(__xludf.DUMMYFUNCTION("""COMPUTED_VALUE"""),3.00675645E8)</f>
        <v>300675645</v>
      </c>
      <c r="C2" s="12" t="str">
        <f>IFERROR(__xludf.DUMMYFUNCTION("""COMPUTED_VALUE"""),"Dover")</f>
        <v>Dover</v>
      </c>
      <c r="D2" s="12" t="str">
        <f>IFERROR(__xludf.DUMMYFUNCTION("""COMPUTED_VALUE"""),"Ben")</f>
        <v>Ben</v>
      </c>
      <c r="E2" s="12" t="str">
        <f>IFERROR(__xludf.DUMMYFUNCTION("""COMPUTED_VALUE"""),"CEED")</f>
        <v>CEED</v>
      </c>
      <c r="F2" s="12" t="str">
        <f>IFERROR(__xludf.DUMMYFUNCTION("""COMPUTED_VALUE"""),"123@456.ca")</f>
        <v>123@456.ca</v>
      </c>
      <c r="G2" s="12" t="str">
        <f>IFERROR(__xludf.DUMMYFUNCTION("""COMPUTED_VALUE"""),"819 696 9696")</f>
        <v>819 696 9696</v>
      </c>
      <c r="H2" s="12" t="str">
        <f>IFERROR(__xludf.DUMMYFUNCTION("""COMPUTED_VALUE"""),"bob")</f>
        <v>bob</v>
      </c>
      <c r="I2" s="12" t="str">
        <f>IFERROR(__xludf.DUMMYFUNCTION("""COMPUTED_VALUE"""),"bob@1234.ca")</f>
        <v>bob@1234.ca</v>
      </c>
      <c r="J2" s="12" t="str">
        <f>IFERROR(__xludf.DUMMYFUNCTION("""COMPUTED_VALUE"""),"Étudiant de 1er cycle/Undergraduate student")</f>
        <v>Étudiant de 1er cycle/Undergraduate student</v>
      </c>
      <c r="K2" s="12" t="str">
        <f>IFERROR(__xludf.DUMMYFUNCTION("""COMPUTED_VALUE"""),"Oui/Yes")</f>
        <v>Oui/Yes</v>
      </c>
      <c r="L2" s="12" t="str">
        <f>IFERROR(__xludf.DUMMYFUNCTION("""COMPUTED_VALUE"""),"Temps plein/Full Time")</f>
        <v>Temps plein/Full Time</v>
      </c>
      <c r="M2" s="32">
        <f>IFERROR(__xludf.DUMMYFUNCTION("""COMPUTED_VALUE"""),44273.0)</f>
        <v>44273</v>
      </c>
      <c r="N2" s="32">
        <f>IFERROR(__xludf.DUMMYFUNCTION("""COMPUTED_VALUE"""),44323.0)</f>
        <v>44323</v>
      </c>
      <c r="O2" s="12"/>
      <c r="P2" s="12"/>
      <c r="Q2" s="12"/>
      <c r="R2" s="32">
        <f>IFERROR(__xludf.DUMMYFUNCTION("""COMPUTED_VALUE"""),44281.0)</f>
        <v>44281</v>
      </c>
      <c r="S2" s="12" t="str">
        <f>IFERROR(__xludf.DUMMYFUNCTION("""COMPUTED_VALUE"""),"Oui/Yes")</f>
        <v>Oui/Yes</v>
      </c>
      <c r="T2" s="12" t="str">
        <f>IFERROR(__xludf.DUMMYFUNCTION("""COMPUTED_VALUE"""),"Oui/Yes")</f>
        <v>Oui/Yes</v>
      </c>
      <c r="U2" s="12" t="str">
        <f>IFERROR(__xludf.DUMMYFUNCTION("""COMPUTED_VALUE"""),"Oui/Yes")</f>
        <v>Oui/Yes</v>
      </c>
      <c r="V2" s="12" t="str">
        <f>IFERROR(__xludf.DUMMYFUNCTION("""COMPUTED_VALUE"""),"Oui/Yes")</f>
        <v>Oui/Yes</v>
      </c>
      <c r="W2" s="12" t="str">
        <f>IFERROR(__xludf.DUMMYFUNCTION("""COMPUTED_VALUE"""),"Oui/Yes")</f>
        <v>Oui/Yes</v>
      </c>
      <c r="X2" s="12" t="str">
        <f>IFERROR(__xludf.DUMMYFUNCTION("""COMPUTED_VALUE"""),"Oui/Yes")</f>
        <v>Oui/Yes</v>
      </c>
      <c r="Y2" s="12" t="str">
        <f>IFERROR(__xludf.DUMMYFUNCTION("""COMPUTED_VALUE"""),"Oui/Yes")</f>
        <v>Oui/Yes</v>
      </c>
      <c r="Z2" s="12" t="str">
        <f>IFERROR(__xludf.DUMMYFUNCTION("""COMPUTED_VALUE"""),"Oui/Yes")</f>
        <v>Oui/Yes</v>
      </c>
      <c r="AA2" s="12">
        <f>IFERROR(__xludf.DUMMYFUNCTION("""COMPUTED_VALUE"""),69.0)</f>
        <v>69</v>
      </c>
      <c r="AB2" s="12" t="str">
        <f>IFERROR(__xludf.DUMMYFUNCTION("""COMPUTED_VALUE"""),"Dépot de clé/Key Deposit")</f>
        <v>Dépot de clé/Key Deposit</v>
      </c>
      <c r="AC2" s="12"/>
      <c r="AD2" s="12"/>
      <c r="AE2" s="33" t="s">
        <v>381</v>
      </c>
    </row>
    <row r="3">
      <c r="A3" s="31">
        <f>IFERROR(__xludf.DUMMYFUNCTION("""COMPUTED_VALUE"""),44270.50589407407)</f>
        <v>44270.50589</v>
      </c>
      <c r="B3" s="12">
        <f>IFERROR(__xludf.DUMMYFUNCTION("""COMPUTED_VALUE"""),3092347.0)</f>
        <v>3092347</v>
      </c>
      <c r="C3" s="12" t="str">
        <f>IFERROR(__xludf.DUMMYFUNCTION("""COMPUTED_VALUE"""),"Charo")</f>
        <v>Charo</v>
      </c>
      <c r="D3" s="12" t="str">
        <f>IFERROR(__xludf.DUMMYFUNCTION("""COMPUTED_VALUE"""),"Matuidi")</f>
        <v>Matuidi</v>
      </c>
      <c r="E3" s="12" t="str">
        <f>IFERROR(__xludf.DUMMYFUNCTION("""COMPUTED_VALUE"""),"CHG")</f>
        <v>CHG</v>
      </c>
      <c r="F3" s="12" t="str">
        <f>IFERROR(__xludf.DUMMYFUNCTION("""COMPUTED_VALUE"""),"johnsmith401032@gmail.com")</f>
        <v>johnsmith401032@gmail.com</v>
      </c>
      <c r="G3" s="12" t="str">
        <f>IFERROR(__xludf.DUMMYFUNCTION("""COMPUTED_VALUE"""),"613-261-9832")</f>
        <v>613-261-9832</v>
      </c>
      <c r="H3" s="12" t="str">
        <f>IFERROR(__xludf.DUMMYFUNCTION("""COMPUTED_VALUE"""),"John Rogan")</f>
        <v>John Rogan</v>
      </c>
      <c r="I3" s="12" t="str">
        <f>IFERROR(__xludf.DUMMYFUNCTION("""COMPUTED_VALUE"""),"kharb044@uottawa.ca")</f>
        <v>kharb044@uottawa.ca</v>
      </c>
      <c r="J3" s="12" t="str">
        <f>IFERROR(__xludf.DUMMYFUNCTION("""COMPUTED_VALUE"""),"Étudiant de 1er cycle/Undergraduate student")</f>
        <v>Étudiant de 1er cycle/Undergraduate student</v>
      </c>
      <c r="K3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3" s="12" t="str">
        <f>IFERROR(__xludf.DUMMYFUNCTION("""COMPUTED_VALUE"""),"Temps plein/Full Time")</f>
        <v>Temps plein/Full Time</v>
      </c>
      <c r="M3" s="32">
        <f>IFERROR(__xludf.DUMMYFUNCTION("""COMPUTED_VALUE"""),43712.0)</f>
        <v>43712</v>
      </c>
      <c r="N3" s="32">
        <f>IFERROR(__xludf.DUMMYFUNCTION("""COMPUTED_VALUE"""),45046.0)</f>
        <v>45046</v>
      </c>
      <c r="O3" s="12"/>
      <c r="P3" s="12"/>
      <c r="Q3" s="12"/>
      <c r="R3" s="32">
        <f>IFERROR(__xludf.DUMMYFUNCTION("""COMPUTED_VALUE"""),44272.0)</f>
        <v>44272</v>
      </c>
      <c r="S3" s="12" t="str">
        <f>IFERROR(__xludf.DUMMYFUNCTION("""COMPUTED_VALUE"""),"Oui/Yes")</f>
        <v>Oui/Yes</v>
      </c>
      <c r="T3" s="12" t="str">
        <f>IFERROR(__xludf.DUMMYFUNCTION("""COMPUTED_VALUE"""),"Oui/Yes")</f>
        <v>Oui/Yes</v>
      </c>
      <c r="U3" s="12" t="str">
        <f>IFERROR(__xludf.DUMMYFUNCTION("""COMPUTED_VALUE"""),"Oui/Yes")</f>
        <v>Oui/Yes</v>
      </c>
      <c r="V3" s="12" t="str">
        <f>IFERROR(__xludf.DUMMYFUNCTION("""COMPUTED_VALUE"""),"Oui/Yes")</f>
        <v>Oui/Yes</v>
      </c>
      <c r="W3" s="12" t="str">
        <f>IFERROR(__xludf.DUMMYFUNCTION("""COMPUTED_VALUE"""),"Oui/Yes")</f>
        <v>Oui/Yes</v>
      </c>
      <c r="X3" s="12" t="str">
        <f>IFERROR(__xludf.DUMMYFUNCTION("""COMPUTED_VALUE"""),"Oui/Yes")</f>
        <v>Oui/Yes</v>
      </c>
      <c r="Y3" s="12" t="str">
        <f>IFERROR(__xludf.DUMMYFUNCTION("""COMPUTED_VALUE"""),"Oui/Yes")</f>
        <v>Oui/Yes</v>
      </c>
      <c r="Z3" s="12" t="str">
        <f>IFERROR(__xludf.DUMMYFUNCTION("""COMPUTED_VALUE"""),"Oui/Yes")</f>
        <v>Oui/Yes</v>
      </c>
      <c r="AA3" s="12">
        <f>IFERROR(__xludf.DUMMYFUNCTION("""COMPUTED_VALUE"""),69.0)</f>
        <v>69</v>
      </c>
      <c r="AB3" s="12" t="str">
        <f>IFERROR(__xludf.DUMMYFUNCTION("""COMPUTED_VALUE"""),"Dépot de clé/Key Deposit")</f>
        <v>Dépot de clé/Key Deposit</v>
      </c>
      <c r="AC3" s="12"/>
      <c r="AD3" s="12"/>
    </row>
    <row r="4">
      <c r="A4" s="31">
        <f>IFERROR(__xludf.DUMMYFUNCTION("""COMPUTED_VALUE"""),44270.506471886576)</f>
        <v>44270.50647</v>
      </c>
      <c r="B4" s="12">
        <f>IFERROR(__xludf.DUMMYFUNCTION("""COMPUTED_VALUE"""),3.00119192E8)</f>
        <v>300119192</v>
      </c>
      <c r="C4" s="12" t="str">
        <f>IFERROR(__xludf.DUMMYFUNCTION("""COMPUTED_VALUE"""),"Frazer")</f>
        <v>Frazer</v>
      </c>
      <c r="D4" s="12" t="str">
        <f>IFERROR(__xludf.DUMMYFUNCTION("""COMPUTED_VALUE"""),"Joe")</f>
        <v>Joe</v>
      </c>
      <c r="E4" s="12" t="str">
        <f>IFERROR(__xludf.DUMMYFUNCTION("""COMPUTED_VALUE"""),"EECS")</f>
        <v>EECS</v>
      </c>
      <c r="F4" s="12" t="str">
        <f>IFERROR(__xludf.DUMMYFUNCTION("""COMPUTED_VALUE"""),"lagussi00@yahoo.com")</f>
        <v>lagussi00@yahoo.com</v>
      </c>
      <c r="G4" s="12" t="str">
        <f>IFERROR(__xludf.DUMMYFUNCTION("""COMPUTED_VALUE"""),"613-123-1234")</f>
        <v>613-123-1234</v>
      </c>
      <c r="H4" s="12" t="str">
        <f>IFERROR(__xludf.DUMMYFUNCTION("""COMPUTED_VALUE"""),"Big Bros")</f>
        <v>Big Bros</v>
      </c>
      <c r="I4" s="12" t="str">
        <f>IFERROR(__xludf.DUMMYFUNCTION("""COMPUTED_VALUE"""),"lkana074@uottawa.ca")</f>
        <v>lkana074@uottawa.ca</v>
      </c>
      <c r="J4" s="12" t="str">
        <f>IFERROR(__xludf.DUMMYFUNCTION("""COMPUTED_VALUE"""),"Chercheur postdoctoral/Postdoctorate research fellow")</f>
        <v>Chercheur postdoctoral/Postdoctorate research fellow</v>
      </c>
      <c r="K4" s="12" t="str">
        <f>IFERROR(__xludf.DUMMYFUNCTION("""COMPUTED_VALUE"""),"Non/No")</f>
        <v>Non/No</v>
      </c>
      <c r="L4" s="12" t="str">
        <f>IFERROR(__xludf.DUMMYFUNCTION("""COMPUTED_VALUE"""),"Temps plein/Full Time")</f>
        <v>Temps plein/Full Time</v>
      </c>
      <c r="M4" s="32">
        <f>IFERROR(__xludf.DUMMYFUNCTION("""COMPUTED_VALUE"""),44256.0)</f>
        <v>44256</v>
      </c>
      <c r="N4" s="32">
        <f>IFERROR(__xludf.DUMMYFUNCTION("""COMPUTED_VALUE"""),44278.0)</f>
        <v>44278</v>
      </c>
      <c r="O4" s="12"/>
      <c r="P4" s="12"/>
      <c r="Q4" s="12"/>
      <c r="R4" s="32">
        <f>IFERROR(__xludf.DUMMYFUNCTION("""COMPUTED_VALUE"""),44285.0)</f>
        <v>44285</v>
      </c>
      <c r="S4" s="12" t="str">
        <f>IFERROR(__xludf.DUMMYFUNCTION("""COMPUTED_VALUE"""),"Oui/Yes")</f>
        <v>Oui/Yes</v>
      </c>
      <c r="T4" s="12" t="str">
        <f>IFERROR(__xludf.DUMMYFUNCTION("""COMPUTED_VALUE"""),"Oui/Yes")</f>
        <v>Oui/Yes</v>
      </c>
      <c r="U4" s="12" t="str">
        <f>IFERROR(__xludf.DUMMYFUNCTION("""COMPUTED_VALUE"""),"Oui/Yes")</f>
        <v>Oui/Yes</v>
      </c>
      <c r="V4" s="12" t="str">
        <f>IFERROR(__xludf.DUMMYFUNCTION("""COMPUTED_VALUE"""),"Oui/Yes")</f>
        <v>Oui/Yes</v>
      </c>
      <c r="W4" s="12" t="str">
        <f>IFERROR(__xludf.DUMMYFUNCTION("""COMPUTED_VALUE"""),"Oui/Yes")</f>
        <v>Oui/Yes</v>
      </c>
      <c r="X4" s="12" t="str">
        <f>IFERROR(__xludf.DUMMYFUNCTION("""COMPUTED_VALUE"""),"Oui/Yes")</f>
        <v>Oui/Yes</v>
      </c>
      <c r="Y4" s="12" t="str">
        <f>IFERROR(__xludf.DUMMYFUNCTION("""COMPUTED_VALUE"""),"Oui/Yes")</f>
        <v>Oui/Yes</v>
      </c>
      <c r="Z4" s="12" t="str">
        <f>IFERROR(__xludf.DUMMYFUNCTION("""COMPUTED_VALUE"""),"Oui/Yes")</f>
        <v>Oui/Yes</v>
      </c>
      <c r="AA4" s="12">
        <f>IFERROR(__xludf.DUMMYFUNCTION("""COMPUTED_VALUE"""),69.0)</f>
        <v>69</v>
      </c>
      <c r="AB4" s="12" t="str">
        <f>IFERROR(__xludf.DUMMYFUNCTION("""COMPUTED_VALUE"""),"Dépot de clé/Key Deposit, Dépot de carte/Card Deposit")</f>
        <v>Dépot de clé/Key Deposit, Dépot de carte/Card Deposit</v>
      </c>
      <c r="AC4" s="12">
        <f>IFERROR(__xludf.DUMMYFUNCTION("""COMPUTED_VALUE"""),432123.0)</f>
        <v>432123</v>
      </c>
      <c r="AD4" s="12" t="str">
        <f>IFERROR(__xludf.DUMMYFUNCTION("""COMPUTED_VALUE"""),"ASE1243")</f>
        <v>ASE1243</v>
      </c>
    </row>
    <row r="5">
      <c r="A5" s="31">
        <f>IFERROR(__xludf.DUMMYFUNCTION("""COMPUTED_VALUE"""),44270.51123579861)</f>
        <v>44270.51124</v>
      </c>
      <c r="B5" s="12">
        <f>IFERROR(__xludf.DUMMYFUNCTION("""COMPUTED_VALUE"""),1.23456789E8)</f>
        <v>123456789</v>
      </c>
      <c r="C5" s="12" t="str">
        <f>IFERROR(__xludf.DUMMYFUNCTION("""COMPUTED_VALUE"""),"Mayweather")</f>
        <v>Mayweather</v>
      </c>
      <c r="D5" s="12" t="str">
        <f>IFERROR(__xludf.DUMMYFUNCTION("""COMPUTED_VALUE"""),"Floyd")</f>
        <v>Floyd</v>
      </c>
      <c r="E5" s="12" t="str">
        <f>IFERROR(__xludf.DUMMYFUNCTION("""COMPUTED_VALUE"""),"CVG")</f>
        <v>CVG</v>
      </c>
      <c r="F5" s="12" t="str">
        <f>IFERROR(__xludf.DUMMYFUNCTION("""COMPUTED_VALUE"""),"qwerty.azert@hotmail.ca")</f>
        <v>qwerty.azert@hotmail.ca</v>
      </c>
      <c r="G5" s="12" t="str">
        <f>IFERROR(__xludf.DUMMYFUNCTION("""COMPUTED_VALUE"""),"613-234-0987")</f>
        <v>613-234-0987</v>
      </c>
      <c r="H5" s="12" t="str">
        <f>IFERROR(__xludf.DUMMYFUNCTION("""COMPUTED_VALUE"""),"LeBron James")</f>
        <v>LeBron James</v>
      </c>
      <c r="I5" s="12" t="str">
        <f>IFERROR(__xludf.DUMMYFUNCTION("""COMPUTED_VALUE"""),"karhar1141@gmail.com")</f>
        <v>karhar1141@gmail.com</v>
      </c>
      <c r="J5" s="12" t="str">
        <f>IFERROR(__xludf.DUMMYFUNCTION("""COMPUTED_VALUE"""),"Chercheur postdoctoral/Postdoctorate research fellow")</f>
        <v>Chercheur postdoctoral/Postdoctorate research fellow</v>
      </c>
      <c r="K5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5" s="12" t="str">
        <f>IFERROR(__xludf.DUMMYFUNCTION("""COMPUTED_VALUE"""),"Temps partiel/Part Time")</f>
        <v>Temps partiel/Part Time</v>
      </c>
      <c r="M5" s="12"/>
      <c r="N5" s="12"/>
      <c r="O5" s="32">
        <f>IFERROR(__xludf.DUMMYFUNCTION("""COMPUTED_VALUE"""),40790.0)</f>
        <v>40790</v>
      </c>
      <c r="P5" s="32">
        <f>IFERROR(__xludf.DUMMYFUNCTION("""COMPUTED_VALUE"""),46873.0)</f>
        <v>46873</v>
      </c>
      <c r="Q5" s="12" t="str">
        <f>IFERROR(__xludf.DUMMYFUNCTION("""COMPUTED_VALUE"""),"moins de 10 heures/less then 10 hours")</f>
        <v>moins de 10 heures/less then 10 hours</v>
      </c>
      <c r="R5" s="32">
        <f>IFERROR(__xludf.DUMMYFUNCTION("""COMPUTED_VALUE"""),44275.0)</f>
        <v>44275</v>
      </c>
      <c r="S5" s="12" t="str">
        <f>IFERROR(__xludf.DUMMYFUNCTION("""COMPUTED_VALUE"""),"Oui/Yes")</f>
        <v>Oui/Yes</v>
      </c>
      <c r="T5" s="12" t="str">
        <f>IFERROR(__xludf.DUMMYFUNCTION("""COMPUTED_VALUE"""),"Oui/Yes")</f>
        <v>Oui/Yes</v>
      </c>
      <c r="U5" s="12" t="str">
        <f>IFERROR(__xludf.DUMMYFUNCTION("""COMPUTED_VALUE"""),"Oui/Yes")</f>
        <v>Oui/Yes</v>
      </c>
      <c r="V5" s="12" t="str">
        <f>IFERROR(__xludf.DUMMYFUNCTION("""COMPUTED_VALUE"""),"Oui/Yes")</f>
        <v>Oui/Yes</v>
      </c>
      <c r="W5" s="12" t="str">
        <f>IFERROR(__xludf.DUMMYFUNCTION("""COMPUTED_VALUE"""),"Oui/Yes")</f>
        <v>Oui/Yes</v>
      </c>
      <c r="X5" s="12" t="str">
        <f>IFERROR(__xludf.DUMMYFUNCTION("""COMPUTED_VALUE"""),"Oui/Yes")</f>
        <v>Oui/Yes</v>
      </c>
      <c r="Y5" s="12" t="str">
        <f>IFERROR(__xludf.DUMMYFUNCTION("""COMPUTED_VALUE"""),"Oui/Yes")</f>
        <v>Oui/Yes</v>
      </c>
      <c r="Z5" s="12" t="str">
        <f>IFERROR(__xludf.DUMMYFUNCTION("""COMPUTED_VALUE"""),"Oui/Yes")</f>
        <v>Oui/Yes</v>
      </c>
      <c r="AA5" s="12" t="str">
        <f>IFERROR(__xludf.DUMMYFUNCTION("""COMPUTED_VALUE"""),"208A")</f>
        <v>208A</v>
      </c>
      <c r="AB5" s="12" t="str">
        <f>IFERROR(__xludf.DUMMYFUNCTION("""COMPUTED_VALUE"""),"Dépot de clé/Key Deposit")</f>
        <v>Dépot de clé/Key Deposit</v>
      </c>
      <c r="AC5" s="12"/>
      <c r="AD5" s="12"/>
    </row>
    <row r="6">
      <c r="A6" s="31">
        <f>IFERROR(__xludf.DUMMYFUNCTION("""COMPUTED_VALUE"""),44270.51163940973)</f>
        <v>44270.51164</v>
      </c>
      <c r="B6" s="12">
        <f>IFERROR(__xludf.DUMMYFUNCTION("""COMPUTED_VALUE"""),3.00112123E8)</f>
        <v>300112123</v>
      </c>
      <c r="C6" s="12" t="str">
        <f>IFERROR(__xludf.DUMMYFUNCTION("""COMPUTED_VALUE"""),"Clay")</f>
        <v>Clay</v>
      </c>
      <c r="D6" s="12" t="str">
        <f>IFERROR(__xludf.DUMMYFUNCTION("""COMPUTED_VALUE"""),"Cassius")</f>
        <v>Cassius</v>
      </c>
      <c r="E6" s="12" t="str">
        <f>IFERROR(__xludf.DUMMYFUNCTION("""COMPUTED_VALUE"""),"Faculté de génie")</f>
        <v>Faculté de génie</v>
      </c>
      <c r="F6" s="12" t="str">
        <f>IFERROR(__xludf.DUMMYFUNCTION("""COMPUTED_VALUE"""),"mohamedalicassius12312312312@gmail.com")</f>
        <v>mohamedalicassius12312312312@gmail.com</v>
      </c>
      <c r="G6" s="12" t="str">
        <f>IFERROR(__xludf.DUMMYFUNCTION("""COMPUTED_VALUE"""),"613-3214321")</f>
        <v>613-3214321</v>
      </c>
      <c r="H6" s="12" t="str">
        <f>IFERROR(__xludf.DUMMYFUNCTION("""COMPUTED_VALUE"""),"Joe Frazier")</f>
        <v>Joe Frazier</v>
      </c>
      <c r="I6" s="12" t="str">
        <f>IFERROR(__xludf.DUMMYFUNCTION("""COMPUTED_VALUE"""),"lkana074@uottawa.ca")</f>
        <v>lkana074@uottawa.ca</v>
      </c>
      <c r="J6" s="12" t="str">
        <f>IFERROR(__xludf.DUMMYFUNCTION("""COMPUTED_VALUE"""),"Étudiant au doctorat/Doctorate student")</f>
        <v>Étudiant au doctorat/Doctorate student</v>
      </c>
      <c r="K6" s="12" t="str">
        <f>IFERROR(__xludf.DUMMYFUNCTION("""COMPUTED_VALUE"""),"Oui/Yes")</f>
        <v>Oui/Yes</v>
      </c>
      <c r="L6" s="12" t="str">
        <f>IFERROR(__xludf.DUMMYFUNCTION("""COMPUTED_VALUE"""),"Temps partiel/Part Time")</f>
        <v>Temps partiel/Part Time</v>
      </c>
      <c r="M6" s="12"/>
      <c r="N6" s="12"/>
      <c r="O6" s="32">
        <f>IFERROR(__xludf.DUMMYFUNCTION("""COMPUTED_VALUE"""),44327.0)</f>
        <v>44327</v>
      </c>
      <c r="P6" s="32">
        <f>IFERROR(__xludf.DUMMYFUNCTION("""COMPUTED_VALUE"""),44282.0)</f>
        <v>44282</v>
      </c>
      <c r="Q6" s="12" t="str">
        <f>IFERROR(__xludf.DUMMYFUNCTION("""COMPUTED_VALUE"""),"20 à 36 heures/20 to 36 hours")</f>
        <v>20 à 36 heures/20 to 36 hours</v>
      </c>
      <c r="R6" s="32">
        <f>IFERROR(__xludf.DUMMYFUNCTION("""COMPUTED_VALUE"""),44271.0)</f>
        <v>44271</v>
      </c>
      <c r="S6" s="12" t="str">
        <f>IFERROR(__xludf.DUMMYFUNCTION("""COMPUTED_VALUE"""),"Oui/Yes")</f>
        <v>Oui/Yes</v>
      </c>
      <c r="T6" s="12" t="str">
        <f>IFERROR(__xludf.DUMMYFUNCTION("""COMPUTED_VALUE"""),"Oui/Yes")</f>
        <v>Oui/Yes</v>
      </c>
      <c r="U6" s="12" t="str">
        <f>IFERROR(__xludf.DUMMYFUNCTION("""COMPUTED_VALUE"""),"Oui/Yes")</f>
        <v>Oui/Yes</v>
      </c>
      <c r="V6" s="12" t="str">
        <f>IFERROR(__xludf.DUMMYFUNCTION("""COMPUTED_VALUE"""),"Oui/Yes")</f>
        <v>Oui/Yes</v>
      </c>
      <c r="W6" s="12" t="str">
        <f>IFERROR(__xludf.DUMMYFUNCTION("""COMPUTED_VALUE"""),"Oui/Yes")</f>
        <v>Oui/Yes</v>
      </c>
      <c r="X6" s="12" t="str">
        <f>IFERROR(__xludf.DUMMYFUNCTION("""COMPUTED_VALUE"""),"Oui/Yes")</f>
        <v>Oui/Yes</v>
      </c>
      <c r="Y6" s="12" t="str">
        <f>IFERROR(__xludf.DUMMYFUNCTION("""COMPUTED_VALUE"""),"Oui/Yes")</f>
        <v>Oui/Yes</v>
      </c>
      <c r="Z6" s="12" t="str">
        <f>IFERROR(__xludf.DUMMYFUNCTION("""COMPUTED_VALUE"""),"Oui/Yes")</f>
        <v>Oui/Yes</v>
      </c>
      <c r="AA6" s="12" t="str">
        <f>IFERROR(__xludf.DUMMYFUNCTION("""COMPUTED_VALUE"""),"GAS 3213")</f>
        <v>GAS 3213</v>
      </c>
      <c r="AB6" s="12" t="str">
        <f>IFERROR(__xludf.DUMMYFUNCTION("""COMPUTED_VALUE"""),"Dépot de clé/Key Deposit, Dépot de carte/Card Deposit")</f>
        <v>Dépot de clé/Key Deposit, Dépot de carte/Card Deposit</v>
      </c>
      <c r="AC6" s="12" t="str">
        <f>IFERROR(__xludf.DUMMYFUNCTION("""COMPUTED_VALUE"""),"WERT 1231")</f>
        <v>WERT 1231</v>
      </c>
      <c r="AD6" s="12" t="str">
        <f>IFERROR(__xludf.DUMMYFUNCTION("""COMPUTED_VALUE"""),"DHAF1543")</f>
        <v>DHAF1543</v>
      </c>
    </row>
    <row r="7">
      <c r="A7" s="31">
        <f>IFERROR(__xludf.DUMMYFUNCTION("""COMPUTED_VALUE"""),44270.51186587963)</f>
        <v>44270.51187</v>
      </c>
      <c r="B7" s="12">
        <f>IFERROR(__xludf.DUMMYFUNCTION("""COMPUTED_VALUE"""),3.00696969E8)</f>
        <v>300696969</v>
      </c>
      <c r="C7" s="12" t="str">
        <f>IFERROR(__xludf.DUMMYFUNCTION("""COMPUTED_VALUE"""),"Pablo")</f>
        <v>Pablo</v>
      </c>
      <c r="D7" s="12" t="str">
        <f>IFERROR(__xludf.DUMMYFUNCTION("""COMPUTED_VALUE"""),"Escobar")</f>
        <v>Escobar</v>
      </c>
      <c r="E7" s="12" t="str">
        <f>IFERROR(__xludf.DUMMYFUNCTION("""COMPUTED_VALUE"""),"CEED")</f>
        <v>CEED</v>
      </c>
      <c r="F7" s="12" t="str">
        <f>IFERROR(__xludf.DUMMYFUNCTION("""COMPUTED_VALUE"""),"pablo@outlook.com")</f>
        <v>pablo@outlook.com</v>
      </c>
      <c r="G7" s="12" t="str">
        <f>IFERROR(__xludf.DUMMYFUNCTION("""COMPUTED_VALUE"""),"819 696 9696")</f>
        <v>819 696 9696</v>
      </c>
      <c r="H7" s="12" t="str">
        <f>IFERROR(__xludf.DUMMYFUNCTION("""COMPUTED_VALUE"""),"bob marley")</f>
        <v>bob marley</v>
      </c>
      <c r="I7" s="12" t="str">
        <f>IFERROR(__xludf.DUMMYFUNCTION("""COMPUTED_VALUE"""),"lkana074@uottawa.ca")</f>
        <v>lkana074@uottawa.ca</v>
      </c>
      <c r="J7" s="12" t="str">
        <f>IFERROR(__xludf.DUMMYFUNCTION("""COMPUTED_VALUE"""),"Employé de uOttawa/uOttawa employee")</f>
        <v>Employé de uOttawa/uOttawa employee</v>
      </c>
      <c r="K7" s="12" t="str">
        <f>IFERROR(__xludf.DUMMYFUNCTION("""COMPUTED_VALUE"""),"Oui/Yes")</f>
        <v>Oui/Yes</v>
      </c>
      <c r="L7" s="12" t="str">
        <f>IFERROR(__xludf.DUMMYFUNCTION("""COMPUTED_VALUE"""),"Temps partiel/Part Time")</f>
        <v>Temps partiel/Part Time</v>
      </c>
      <c r="M7" s="12"/>
      <c r="N7" s="12"/>
      <c r="O7" s="32">
        <f>IFERROR(__xludf.DUMMYFUNCTION("""COMPUTED_VALUE"""),44288.0)</f>
        <v>44288</v>
      </c>
      <c r="P7" s="32">
        <f>IFERROR(__xludf.DUMMYFUNCTION("""COMPUTED_VALUE"""),44341.0)</f>
        <v>44341</v>
      </c>
      <c r="Q7" s="12" t="str">
        <f>IFERROR(__xludf.DUMMYFUNCTION("""COMPUTED_VALUE"""),"moins de 10 heures/less then 10 hours")</f>
        <v>moins de 10 heures/less then 10 hours</v>
      </c>
      <c r="R7" s="32">
        <f>IFERROR(__xludf.DUMMYFUNCTION("""COMPUTED_VALUE"""),44292.0)</f>
        <v>44292</v>
      </c>
      <c r="S7" s="12" t="str">
        <f>IFERROR(__xludf.DUMMYFUNCTION("""COMPUTED_VALUE"""),"Oui/Yes")</f>
        <v>Oui/Yes</v>
      </c>
      <c r="T7" s="12" t="str">
        <f>IFERROR(__xludf.DUMMYFUNCTION("""COMPUTED_VALUE"""),"Oui/Yes")</f>
        <v>Oui/Yes</v>
      </c>
      <c r="U7" s="12" t="str">
        <f>IFERROR(__xludf.DUMMYFUNCTION("""COMPUTED_VALUE"""),"Oui/Yes")</f>
        <v>Oui/Yes</v>
      </c>
      <c r="V7" s="12" t="str">
        <f>IFERROR(__xludf.DUMMYFUNCTION("""COMPUTED_VALUE"""),"Oui/Yes")</f>
        <v>Oui/Yes</v>
      </c>
      <c r="W7" s="12" t="str">
        <f>IFERROR(__xludf.DUMMYFUNCTION("""COMPUTED_VALUE"""),"Oui/Yes")</f>
        <v>Oui/Yes</v>
      </c>
      <c r="X7" s="12" t="str">
        <f>IFERROR(__xludf.DUMMYFUNCTION("""COMPUTED_VALUE"""),"Oui/Yes")</f>
        <v>Oui/Yes</v>
      </c>
      <c r="Y7" s="12" t="str">
        <f>IFERROR(__xludf.DUMMYFUNCTION("""COMPUTED_VALUE"""),"Oui/Yes")</f>
        <v>Oui/Yes</v>
      </c>
      <c r="Z7" s="12" t="str">
        <f>IFERROR(__xludf.DUMMYFUNCTION("""COMPUTED_VALUE"""),"Oui/Yes")</f>
        <v>Oui/Yes</v>
      </c>
      <c r="AA7" s="12" t="str">
        <f>IFERROR(__xludf.DUMMYFUNCTION("""COMPUTED_VALUE"""),"CVG 213")</f>
        <v>CVG 213</v>
      </c>
      <c r="AB7" s="12" t="str">
        <f>IFERROR(__xludf.DUMMYFUNCTION("""COMPUTED_VALUE"""),"Dépot de clé/Key Deposit")</f>
        <v>Dépot de clé/Key Deposit</v>
      </c>
      <c r="AC7" s="12" t="str">
        <f>IFERROR(__xludf.DUMMYFUNCTION("""COMPUTED_VALUE"""),"r")</f>
        <v>r</v>
      </c>
      <c r="AD7" s="12" t="str">
        <f>IFERROR(__xludf.DUMMYFUNCTION("""COMPUTED_VALUE"""),"er")</f>
        <v>er</v>
      </c>
    </row>
    <row r="8">
      <c r="A8" s="31">
        <f>IFERROR(__xludf.DUMMYFUNCTION("""COMPUTED_VALUE"""),44270.514997743056)</f>
        <v>44270.515</v>
      </c>
      <c r="B8" s="12">
        <f>IFERROR(__xludf.DUMMYFUNCTION("""COMPUTED_VALUE"""),1.89237456E8)</f>
        <v>189237456</v>
      </c>
      <c r="C8" s="12" t="str">
        <f>IFERROR(__xludf.DUMMYFUNCTION("""COMPUTED_VALUE"""),"Jeager")</f>
        <v>Jeager</v>
      </c>
      <c r="D8" s="12" t="str">
        <f>IFERROR(__xludf.DUMMYFUNCTION("""COMPUTED_VALUE"""),"Eren")</f>
        <v>Eren</v>
      </c>
      <c r="E8" s="12" t="str">
        <f>IFERROR(__xludf.DUMMYFUNCTION("""COMPUTED_VALUE"""),"Faculté de génie")</f>
        <v>Faculté de génie</v>
      </c>
      <c r="F8" s="12" t="str">
        <f>IFERROR(__xludf.DUMMYFUNCTION("""COMPUTED_VALUE"""),"Humanity@gmail.ca")</f>
        <v>Humanity@gmail.ca</v>
      </c>
      <c r="G8" s="12" t="str">
        <f>IFERROR(__xludf.DUMMYFUNCTION("""COMPUTED_VALUE"""),"514-233-9876")</f>
        <v>514-233-9876</v>
      </c>
      <c r="H8" s="12" t="str">
        <f>IFERROR(__xludf.DUMMYFUNCTION("""COMPUTED_VALUE"""),"Mikasa Ackerman")</f>
        <v>Mikasa Ackerman</v>
      </c>
      <c r="I8" s="12" t="str">
        <f>IFERROR(__xludf.DUMMYFUNCTION("""COMPUTED_VALUE"""),"johnsmith401032@gmail.com")</f>
        <v>johnsmith401032@gmail.com</v>
      </c>
      <c r="J8" s="12" t="str">
        <f>IFERROR(__xludf.DUMMYFUNCTION("""COMPUTED_VALUE"""),"Employé de uOttawa/uOttawa employee")</f>
        <v>Employé de uOttawa/uOttawa employee</v>
      </c>
      <c r="K8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8" s="12" t="str">
        <f>IFERROR(__xludf.DUMMYFUNCTION("""COMPUTED_VALUE"""),"Temps plein/Full Time")</f>
        <v>Temps plein/Full Time</v>
      </c>
      <c r="M8" s="32">
        <f>IFERROR(__xludf.DUMMYFUNCTION("""COMPUTED_VALUE"""),42982.0)</f>
        <v>42982</v>
      </c>
      <c r="N8" s="32">
        <f>IFERROR(__xludf.DUMMYFUNCTION("""COMPUTED_VALUE"""),45747.0)</f>
        <v>45747</v>
      </c>
      <c r="O8" s="12"/>
      <c r="P8" s="12"/>
      <c r="Q8" s="12"/>
      <c r="R8" s="32">
        <f>IFERROR(__xludf.DUMMYFUNCTION("""COMPUTED_VALUE"""),44277.0)</f>
        <v>44277</v>
      </c>
      <c r="S8" s="12" t="str">
        <f>IFERROR(__xludf.DUMMYFUNCTION("""COMPUTED_VALUE"""),"Oui/Yes")</f>
        <v>Oui/Yes</v>
      </c>
      <c r="T8" s="12" t="str">
        <f>IFERROR(__xludf.DUMMYFUNCTION("""COMPUTED_VALUE"""),"Oui/Yes")</f>
        <v>Oui/Yes</v>
      </c>
      <c r="U8" s="12" t="str">
        <f>IFERROR(__xludf.DUMMYFUNCTION("""COMPUTED_VALUE"""),"Oui/Yes")</f>
        <v>Oui/Yes</v>
      </c>
      <c r="V8" s="12" t="str">
        <f>IFERROR(__xludf.DUMMYFUNCTION("""COMPUTED_VALUE"""),"Oui/Yes")</f>
        <v>Oui/Yes</v>
      </c>
      <c r="W8" s="12" t="str">
        <f>IFERROR(__xludf.DUMMYFUNCTION("""COMPUTED_VALUE"""),"Oui/Yes")</f>
        <v>Oui/Yes</v>
      </c>
      <c r="X8" s="12" t="str">
        <f>IFERROR(__xludf.DUMMYFUNCTION("""COMPUTED_VALUE"""),"Oui/Yes")</f>
        <v>Oui/Yes</v>
      </c>
      <c r="Y8" s="12" t="str">
        <f>IFERROR(__xludf.DUMMYFUNCTION("""COMPUTED_VALUE"""),"Oui/Yes")</f>
        <v>Oui/Yes</v>
      </c>
      <c r="Z8" s="12" t="str">
        <f>IFERROR(__xludf.DUMMYFUNCTION("""COMPUTED_VALUE"""),"Oui/Yes")</f>
        <v>Oui/Yes</v>
      </c>
      <c r="AA8" s="12" t="str">
        <f>IFERROR(__xludf.DUMMYFUNCTION("""COMPUTED_VALUE"""),"1232Z")</f>
        <v>1232Z</v>
      </c>
      <c r="AB8" s="12" t="str">
        <f>IFERROR(__xludf.DUMMYFUNCTION("""COMPUTED_VALUE"""),"Dépot de clé/Key Deposit, Dépot de carte/Card Deposit")</f>
        <v>Dépot de clé/Key Deposit, Dépot de carte/Card Deposit</v>
      </c>
      <c r="AC8" s="12"/>
      <c r="AD8" s="12"/>
    </row>
    <row r="9">
      <c r="A9" s="31">
        <f>IFERROR(__xludf.DUMMYFUNCTION("""COMPUTED_VALUE"""),44270.51630275463)</f>
        <v>44270.5163</v>
      </c>
      <c r="B9" s="12">
        <f>IFERROR(__xludf.DUMMYFUNCTION("""COMPUTED_VALUE"""),3.00223234E8)</f>
        <v>300223234</v>
      </c>
      <c r="C9" s="12" t="str">
        <f>IFERROR(__xludf.DUMMYFUNCTION("""COMPUTED_VALUE"""),"Tyson")</f>
        <v>Tyson</v>
      </c>
      <c r="D9" s="12" t="str">
        <f>IFERROR(__xludf.DUMMYFUNCTION("""COMPUTED_VALUE"""),"Mike")</f>
        <v>Mike</v>
      </c>
      <c r="E9" s="12" t="str">
        <f>IFERROR(__xludf.DUMMYFUNCTION("""COMPUTED_VALUE"""),"CEED")</f>
        <v>CEED</v>
      </c>
      <c r="F9" s="12" t="str">
        <f>IFERROR(__xludf.DUMMYFUNCTION("""COMPUTED_VALUE"""),"miketysonhvsahdv12@gmail.com")</f>
        <v>miketysonhvsahdv12@gmail.com</v>
      </c>
      <c r="G9" s="12" t="str">
        <f>IFERROR(__xludf.DUMMYFUNCTION("""COMPUTED_VALUE"""),"613-397-1754")</f>
        <v>613-397-1754</v>
      </c>
      <c r="H9" s="12" t="str">
        <f>IFERROR(__xludf.DUMMYFUNCTION("""COMPUTED_VALUE"""),"Howard Deweer")</f>
        <v>Howard Deweer</v>
      </c>
      <c r="I9" s="12" t="str">
        <f>IFERROR(__xludf.DUMMYFUNCTION("""COMPUTED_VALUE"""),"lagussi00@yahoo.com")</f>
        <v>lagussi00@yahoo.com</v>
      </c>
      <c r="J9" s="12" t="str">
        <f>IFERROR(__xludf.DUMMYFUNCTION("""COMPUTED_VALUE"""),"Étudiant invité/Invited student")</f>
        <v>Étudiant invité/Invited student</v>
      </c>
      <c r="K9" s="12" t="str">
        <f>IFERROR(__xludf.DUMMYFUNCTION("""COMPUTED_VALUE"""),"Non/No")</f>
        <v>Non/No</v>
      </c>
      <c r="L9" s="12" t="str">
        <f>IFERROR(__xludf.DUMMYFUNCTION("""COMPUTED_VALUE"""),"Occasionnel/Occasional")</f>
        <v>Occasionnel/Occasional</v>
      </c>
      <c r="M9" s="12"/>
      <c r="N9" s="12"/>
      <c r="O9" s="32">
        <f>IFERROR(__xludf.DUMMYFUNCTION("""COMPUTED_VALUE"""),44208.0)</f>
        <v>44208</v>
      </c>
      <c r="P9" s="32">
        <f>IFERROR(__xludf.DUMMYFUNCTION("""COMPUTED_VALUE"""),44560.0)</f>
        <v>44560</v>
      </c>
      <c r="Q9" s="12" t="str">
        <f>IFERROR(__xludf.DUMMYFUNCTION("""COMPUTED_VALUE"""),"plus de 36 heures/more then 36 hours")</f>
        <v>plus de 36 heures/more then 36 hours</v>
      </c>
      <c r="R9" s="32">
        <f>IFERROR(__xludf.DUMMYFUNCTION("""COMPUTED_VALUE"""),44264.0)</f>
        <v>44264</v>
      </c>
      <c r="S9" s="12" t="str">
        <f>IFERROR(__xludf.DUMMYFUNCTION("""COMPUTED_VALUE"""),"Oui/Yes")</f>
        <v>Oui/Yes</v>
      </c>
      <c r="T9" s="12" t="str">
        <f>IFERROR(__xludf.DUMMYFUNCTION("""COMPUTED_VALUE"""),"Oui/Yes")</f>
        <v>Oui/Yes</v>
      </c>
      <c r="U9" s="12" t="str">
        <f>IFERROR(__xludf.DUMMYFUNCTION("""COMPUTED_VALUE"""),"Oui/Yes")</f>
        <v>Oui/Yes</v>
      </c>
      <c r="V9" s="12" t="str">
        <f>IFERROR(__xludf.DUMMYFUNCTION("""COMPUTED_VALUE"""),"Oui/Yes")</f>
        <v>Oui/Yes</v>
      </c>
      <c r="W9" s="12" t="str">
        <f>IFERROR(__xludf.DUMMYFUNCTION("""COMPUTED_VALUE"""),"Oui/Yes")</f>
        <v>Oui/Yes</v>
      </c>
      <c r="X9" s="12" t="str">
        <f>IFERROR(__xludf.DUMMYFUNCTION("""COMPUTED_VALUE"""),"Oui/Yes")</f>
        <v>Oui/Yes</v>
      </c>
      <c r="Y9" s="12" t="str">
        <f>IFERROR(__xludf.DUMMYFUNCTION("""COMPUTED_VALUE"""),"Oui/Yes")</f>
        <v>Oui/Yes</v>
      </c>
      <c r="Z9" s="12" t="str">
        <f>IFERROR(__xludf.DUMMYFUNCTION("""COMPUTED_VALUE"""),"Oui/Yes")</f>
        <v>Oui/Yes</v>
      </c>
      <c r="AA9" s="12" t="str">
        <f>IFERROR(__xludf.DUMMYFUNCTION("""COMPUTED_VALUE"""),"SDE 1421")</f>
        <v>SDE 1421</v>
      </c>
      <c r="AB9" s="12" t="str">
        <f>IFERROR(__xludf.DUMMYFUNCTION("""COMPUTED_VALUE"""),"Dépot de clé/Key Deposit, Dépot de carte/Card Deposit")</f>
        <v>Dépot de clé/Key Deposit, Dépot de carte/Card Deposit</v>
      </c>
      <c r="AC9" s="12" t="str">
        <f>IFERROR(__xludf.DUMMYFUNCTION("""COMPUTED_VALUE"""),"JDT 34212")</f>
        <v>JDT 34212</v>
      </c>
      <c r="AD9" s="12" t="str">
        <f>IFERROR(__xludf.DUMMYFUNCTION("""COMPUTED_VALUE"""),"123456TF")</f>
        <v>123456TF</v>
      </c>
      <c r="AE9" s="12" t="str">
        <f>IFERROR(__xludf.DUMMYFUNCTION("IMPORTRANGE(""https://docs.google.com/spreadsheets/d/19Zcva_Y6zevuZD4Yi1mEeMVUK2_l_sDvMY2qpY4x9iI/edit#gid=0"",""Sheet1!AP""&amp;MATCH(B3,Sheet1!$B$1:$B$17,0)&amp; "":AP""&amp;MATCH(Sheet1!B3,Sheet1!$B$1:$B$17,0))"),"#REF!")</f>
        <v>#REF!</v>
      </c>
    </row>
    <row r="10">
      <c r="A10" s="31">
        <f>IFERROR(__xludf.DUMMYFUNCTION("""COMPUTED_VALUE"""),44270.5166578125)</f>
        <v>44270.51666</v>
      </c>
      <c r="B10" s="12">
        <f>IFERROR(__xludf.DUMMYFUNCTION("""COMPUTED_VALUE"""),3.00156527E8)</f>
        <v>300156527</v>
      </c>
      <c r="C10" s="12" t="str">
        <f>IFERROR(__xludf.DUMMYFUNCTION("""COMPUTED_VALUE"""),"Okelana")</f>
        <v>Okelana</v>
      </c>
      <c r="D10" s="12" t="str">
        <f>IFERROR(__xludf.DUMMYFUNCTION("""COMPUTED_VALUE"""),"thakib")</f>
        <v>thakib</v>
      </c>
      <c r="E10" s="12" t="str">
        <f>IFERROR(__xludf.DUMMYFUNCTION("""COMPUTED_VALUE"""),"MCG")</f>
        <v>MCG</v>
      </c>
      <c r="F10" s="12" t="str">
        <f>IFERROR(__xludf.DUMMYFUNCTION("""COMPUTED_VALUE"""),"thakibo@gmail.com")</f>
        <v>thakibo@gmail.com</v>
      </c>
      <c r="G10" s="12">
        <f>IFERROR(__xludf.DUMMYFUNCTION("""COMPUTED_VALUE"""),1.5144445337E10)</f>
        <v>15144445337</v>
      </c>
      <c r="H10" s="12" t="str">
        <f>IFERROR(__xludf.DUMMYFUNCTION("""COMPUTED_VALUE"""),"John")</f>
        <v>John</v>
      </c>
      <c r="I10" s="12" t="str">
        <f>IFERROR(__xludf.DUMMYFUNCTION("""COMPUTED_VALUE"""),"tokel032@uottawa.ca")</f>
        <v>tokel032@uottawa.ca</v>
      </c>
      <c r="J10" s="12" t="str">
        <f>IFERROR(__xludf.DUMMYFUNCTION("""COMPUTED_VALUE"""),"Chercheur invité/Invited research fellow")</f>
        <v>Chercheur invité/Invited research fellow</v>
      </c>
      <c r="K10" s="12" t="str">
        <f>IFERROR(__xludf.DUMMYFUNCTION("""COMPUTED_VALUE"""),"Oui/Yes")</f>
        <v>Oui/Yes</v>
      </c>
      <c r="L10" s="12" t="str">
        <f>IFERROR(__xludf.DUMMYFUNCTION("""COMPUTED_VALUE"""),"Temps partiel/Part Time")</f>
        <v>Temps partiel/Part Time</v>
      </c>
      <c r="M10" s="12"/>
      <c r="N10" s="12"/>
      <c r="O10" s="32">
        <f>IFERROR(__xludf.DUMMYFUNCTION("""COMPUTED_VALUE"""),44201.0)</f>
        <v>44201</v>
      </c>
      <c r="P10" s="32">
        <f>IFERROR(__xludf.DUMMYFUNCTION("""COMPUTED_VALUE"""),44373.0)</f>
        <v>44373</v>
      </c>
      <c r="Q10" s="12" t="str">
        <f>IFERROR(__xludf.DUMMYFUNCTION("""COMPUTED_VALUE"""),"10 à 20 heures/ 10 to 20 hours")</f>
        <v>10 à 20 heures/ 10 to 20 hours</v>
      </c>
      <c r="R10" s="32">
        <f>IFERROR(__xludf.DUMMYFUNCTION("""COMPUTED_VALUE"""),44280.0)</f>
        <v>44280</v>
      </c>
      <c r="S10" s="12" t="str">
        <f>IFERROR(__xludf.DUMMYFUNCTION("""COMPUTED_VALUE"""),"Oui/Yes")</f>
        <v>Oui/Yes</v>
      </c>
      <c r="T10" s="12" t="str">
        <f>IFERROR(__xludf.DUMMYFUNCTION("""COMPUTED_VALUE"""),"Oui/Yes")</f>
        <v>Oui/Yes</v>
      </c>
      <c r="U10" s="12" t="str">
        <f>IFERROR(__xludf.DUMMYFUNCTION("""COMPUTED_VALUE"""),"Oui/Yes")</f>
        <v>Oui/Yes</v>
      </c>
      <c r="V10" s="12" t="str">
        <f>IFERROR(__xludf.DUMMYFUNCTION("""COMPUTED_VALUE"""),"Oui/Yes")</f>
        <v>Oui/Yes</v>
      </c>
      <c r="W10" s="12" t="str">
        <f>IFERROR(__xludf.DUMMYFUNCTION("""COMPUTED_VALUE"""),"Oui/Yes")</f>
        <v>Oui/Yes</v>
      </c>
      <c r="X10" s="12" t="str">
        <f>IFERROR(__xludf.DUMMYFUNCTION("""COMPUTED_VALUE"""),"Oui/Yes")</f>
        <v>Oui/Yes</v>
      </c>
      <c r="Y10" s="12" t="str">
        <f>IFERROR(__xludf.DUMMYFUNCTION("""COMPUTED_VALUE"""),"Oui/Yes")</f>
        <v>Oui/Yes</v>
      </c>
      <c r="Z10" s="12" t="str">
        <f>IFERROR(__xludf.DUMMYFUNCTION("""COMPUTED_VALUE"""),"Oui/Yes")</f>
        <v>Oui/Yes</v>
      </c>
      <c r="AA10" s="12" t="str">
        <f>IFERROR(__xludf.DUMMYFUNCTION("""COMPUTED_VALUE"""),"A237")</f>
        <v>A237</v>
      </c>
      <c r="AB10" s="12" t="str">
        <f>IFERROR(__xludf.DUMMYFUNCTION("""COMPUTED_VALUE"""),"Dépot de clé/Key Deposit")</f>
        <v>Dépot de clé/Key Deposit</v>
      </c>
      <c r="AC10" s="12"/>
      <c r="AD10" s="12"/>
      <c r="AE10" s="12" t="str">
        <f>IMPORTRANGE("https://docs.google.com/spreadsheets/d/19Zcva_Y6zevuZD4Yi1mEeMVUK2_l_sDvMY2qpY4x9iI/edit#gid=0","Sheet1!AP"&amp;MATCH(B3,IMPORTRANGE("https://docs.google.com/spreadsheets/d/19Zcva_Y6zevuZD4Yi1mEeMVUK2_l_sDvMY2qpY4x9iI/edit#gid=0","Sheet1!$B$1:$B$17,0"))&amp; ":AP"&amp;MATCH(IMPORTRANGE("https://docs.google.com/spreadsheets/d/19Zcva_Y6zevuZD4Yi1mEeMVUK2_l_sDvMY2qpY4x9iI/edit#gid=0","Sheet1!B3,0"),IMPORTRANGE("https://docs.google.com/spreadsheets/d/19Zcva_Y6zevuZD4Yi1mEeMVUK2_l_sDvMY2qpY4x9iI/edit#gid=0","Sheet1!$B$1:$B$17,0")))""</f>
        <v>#ERROR!</v>
      </c>
    </row>
    <row r="11">
      <c r="A11" s="31">
        <f>IFERROR(__xludf.DUMMYFUNCTION("""COMPUTED_VALUE"""),44270.51675391204)</f>
        <v>44270.51675</v>
      </c>
      <c r="B11" s="12">
        <f>IFERROR(__xludf.DUMMYFUNCTION("""COMPUTED_VALUE"""),3.00696969E8)</f>
        <v>300696969</v>
      </c>
      <c r="C11" s="12" t="str">
        <f>IFERROR(__xludf.DUMMYFUNCTION("""COMPUTED_VALUE"""),"Louis")</f>
        <v>Louis</v>
      </c>
      <c r="D11" s="12" t="str">
        <f>IFERROR(__xludf.DUMMYFUNCTION("""COMPUTED_VALUE"""),"Viton")</f>
        <v>Viton</v>
      </c>
      <c r="E11" s="12" t="str">
        <f>IFERROR(__xludf.DUMMYFUNCTION("""COMPUTED_VALUE"""),"CRPuO")</f>
        <v>CRPuO</v>
      </c>
      <c r="F11" s="12" t="str">
        <f>IFERROR(__xludf.DUMMYFUNCTION("""COMPUTED_VALUE"""),"lkana074@uottawa.ca")</f>
        <v>lkana074@uottawa.ca</v>
      </c>
      <c r="G11" s="12">
        <f>IFERROR(__xludf.DUMMYFUNCTION("""COMPUTED_VALUE"""),5.34354354E8)</f>
        <v>534354354</v>
      </c>
      <c r="H11" s="12" t="str">
        <f>IFERROR(__xludf.DUMMYFUNCTION("""COMPUTED_VALUE"""),"Notorious BIG")</f>
        <v>Notorious BIG</v>
      </c>
      <c r="I11" s="12" t="str">
        <f>IFERROR(__xludf.DUMMYFUNCTION("""COMPUTED_VALUE"""),"BIGD@outlook.com")</f>
        <v>BIGD@outlook.com</v>
      </c>
      <c r="J11" s="12" t="str">
        <f>IFERROR(__xludf.DUMMYFUNCTION("""COMPUTED_VALUE"""),"Chercheur postdoctoral/Postdoctorate research fellow")</f>
        <v>Chercheur postdoctoral/Postdoctorate research fellow</v>
      </c>
      <c r="K11" s="12" t="str">
        <f>IFERROR(__xludf.DUMMYFUNCTION("""COMPUTED_VALUE"""),"Oui/Yes")</f>
        <v>Oui/Yes</v>
      </c>
      <c r="L11" s="12" t="str">
        <f>IFERROR(__xludf.DUMMYFUNCTION("""COMPUTED_VALUE"""),"Temps plein/Full Time")</f>
        <v>Temps plein/Full Time</v>
      </c>
      <c r="M11" s="32">
        <f>IFERROR(__xludf.DUMMYFUNCTION("""COMPUTED_VALUE"""),44286.0)</f>
        <v>44286</v>
      </c>
      <c r="N11" s="32">
        <f>IFERROR(__xludf.DUMMYFUNCTION("""COMPUTED_VALUE"""),44339.0)</f>
        <v>44339</v>
      </c>
      <c r="O11" s="12"/>
      <c r="P11" s="12"/>
      <c r="Q11" s="12"/>
      <c r="R11" s="32">
        <f>IFERROR(__xludf.DUMMYFUNCTION("""COMPUTED_VALUE"""),44459.0)</f>
        <v>44459</v>
      </c>
      <c r="S11" s="12" t="str">
        <f>IFERROR(__xludf.DUMMYFUNCTION("""COMPUTED_VALUE"""),"Oui/Yes")</f>
        <v>Oui/Yes</v>
      </c>
      <c r="T11" s="12" t="str">
        <f>IFERROR(__xludf.DUMMYFUNCTION("""COMPUTED_VALUE"""),"Oui/Yes")</f>
        <v>Oui/Yes</v>
      </c>
      <c r="U11" s="12" t="str">
        <f>IFERROR(__xludf.DUMMYFUNCTION("""COMPUTED_VALUE"""),"Oui/Yes")</f>
        <v>Oui/Yes</v>
      </c>
      <c r="V11" s="12" t="str">
        <f>IFERROR(__xludf.DUMMYFUNCTION("""COMPUTED_VALUE"""),"Oui/Yes")</f>
        <v>Oui/Yes</v>
      </c>
      <c r="W11" s="12" t="str">
        <f>IFERROR(__xludf.DUMMYFUNCTION("""COMPUTED_VALUE"""),"Oui/Yes")</f>
        <v>Oui/Yes</v>
      </c>
      <c r="X11" s="12" t="str">
        <f>IFERROR(__xludf.DUMMYFUNCTION("""COMPUTED_VALUE"""),"Oui/Yes")</f>
        <v>Oui/Yes</v>
      </c>
      <c r="Y11" s="12" t="str">
        <f>IFERROR(__xludf.DUMMYFUNCTION("""COMPUTED_VALUE"""),"Oui/Yes")</f>
        <v>Oui/Yes</v>
      </c>
      <c r="Z11" s="12" t="str">
        <f>IFERROR(__xludf.DUMMYFUNCTION("""COMPUTED_VALUE"""),"Oui/Yes")</f>
        <v>Oui/Yes</v>
      </c>
      <c r="AA11" s="12">
        <f>IFERROR(__xludf.DUMMYFUNCTION("""COMPUTED_VALUE"""),1.234556789E9)</f>
        <v>1234556789</v>
      </c>
      <c r="AB11" s="12" t="str">
        <f>IFERROR(__xludf.DUMMYFUNCTION("""COMPUTED_VALUE"""),"Dépot de clé/Key Deposit")</f>
        <v>Dépot de clé/Key Deposit</v>
      </c>
      <c r="AC11" s="12" t="str">
        <f>IFERROR(__xludf.DUMMYFUNCTION("""COMPUTED_VALUE"""),"rty")</f>
        <v>rty</v>
      </c>
      <c r="AD11" s="12" t="str">
        <f>IFERROR(__xludf.DUMMYFUNCTION("""COMPUTED_VALUE"""),"rty")</f>
        <v>rty</v>
      </c>
    </row>
    <row r="12">
      <c r="A12" s="31">
        <f>IFERROR(__xludf.DUMMYFUNCTION("""COMPUTED_VALUE"""),44270.52043958333)</f>
        <v>44270.52044</v>
      </c>
      <c r="B12" s="12">
        <f>IFERROR(__xludf.DUMMYFUNCTION("""COMPUTED_VALUE"""),3.45345345E8)</f>
        <v>345345345</v>
      </c>
      <c r="C12" s="12" t="str">
        <f>IFERROR(__xludf.DUMMYFUNCTION("""COMPUTED_VALUE"""),"bob")</f>
        <v>bob</v>
      </c>
      <c r="D12" s="12" t="str">
        <f>IFERROR(__xludf.DUMMYFUNCTION("""COMPUTED_VALUE"""),"bobibob")</f>
        <v>bobibob</v>
      </c>
      <c r="E12" s="12" t="str">
        <f>IFERROR(__xludf.DUMMYFUNCTION("""COMPUTED_VALUE"""),"CEED")</f>
        <v>CEED</v>
      </c>
      <c r="F12" s="12" t="str">
        <f>IFERROR(__xludf.DUMMYFUNCTION("""COMPUTED_VALUE"""),"lkana074@uottawa.ca")</f>
        <v>lkana074@uottawa.ca</v>
      </c>
      <c r="G12" s="12">
        <f>IFERROR(__xludf.DUMMYFUNCTION("""COMPUTED_VALUE"""),2.34234234E8)</f>
        <v>234234234</v>
      </c>
      <c r="H12" s="12" t="str">
        <f>IFERROR(__xludf.DUMMYFUNCTION("""COMPUTED_VALUE"""),"123go")</f>
        <v>123go</v>
      </c>
      <c r="I12" s="12" t="str">
        <f>IFERROR(__xludf.DUMMYFUNCTION("""COMPUTED_VALUE"""),"bob@outlookc.pm")</f>
        <v>bob@outlookc.pm</v>
      </c>
      <c r="J12" s="12" t="str">
        <f>IFERROR(__xludf.DUMMYFUNCTION("""COMPUTED_VALUE"""),"Employé de uOttawa/uOttawa employee")</f>
        <v>Employé de uOttawa/uOttawa employee</v>
      </c>
      <c r="K12" s="12" t="str">
        <f>IFERROR(__xludf.DUMMYFUNCTION("""COMPUTED_VALUE"""),"Oui/Yes")</f>
        <v>Oui/Yes</v>
      </c>
      <c r="L12" s="12" t="str">
        <f>IFERROR(__xludf.DUMMYFUNCTION("""COMPUTED_VALUE"""),"Temps plein/Full Time")</f>
        <v>Temps plein/Full Time</v>
      </c>
      <c r="M12" s="32">
        <f>IFERROR(__xludf.DUMMYFUNCTION("""COMPUTED_VALUE"""),44265.0)</f>
        <v>44265</v>
      </c>
      <c r="N12" s="32">
        <f>IFERROR(__xludf.DUMMYFUNCTION("""COMPUTED_VALUE"""),44279.0)</f>
        <v>44279</v>
      </c>
      <c r="O12" s="12"/>
      <c r="P12" s="12"/>
      <c r="Q12" s="12"/>
      <c r="R12" s="32">
        <f>IFERROR(__xludf.DUMMYFUNCTION("""COMPUTED_VALUE"""),46466.0)</f>
        <v>46466</v>
      </c>
      <c r="S12" s="12" t="str">
        <f>IFERROR(__xludf.DUMMYFUNCTION("""COMPUTED_VALUE"""),"Oui/Yes")</f>
        <v>Oui/Yes</v>
      </c>
      <c r="T12" s="12" t="str">
        <f>IFERROR(__xludf.DUMMYFUNCTION("""COMPUTED_VALUE"""),"Oui/Yes")</f>
        <v>Oui/Yes</v>
      </c>
      <c r="U12" s="12" t="str">
        <f>IFERROR(__xludf.DUMMYFUNCTION("""COMPUTED_VALUE"""),"Oui/Yes")</f>
        <v>Oui/Yes</v>
      </c>
      <c r="V12" s="12" t="str">
        <f>IFERROR(__xludf.DUMMYFUNCTION("""COMPUTED_VALUE"""),"Oui/Yes")</f>
        <v>Oui/Yes</v>
      </c>
      <c r="W12" s="12" t="str">
        <f>IFERROR(__xludf.DUMMYFUNCTION("""COMPUTED_VALUE"""),"Oui/Yes")</f>
        <v>Oui/Yes</v>
      </c>
      <c r="X12" s="12" t="str">
        <f>IFERROR(__xludf.DUMMYFUNCTION("""COMPUTED_VALUE"""),"Oui/Yes")</f>
        <v>Oui/Yes</v>
      </c>
      <c r="Y12" s="12" t="str">
        <f>IFERROR(__xludf.DUMMYFUNCTION("""COMPUTED_VALUE"""),"Oui/Yes")</f>
        <v>Oui/Yes</v>
      </c>
      <c r="Z12" s="12" t="str">
        <f>IFERROR(__xludf.DUMMYFUNCTION("""COMPUTED_VALUE"""),"Oui/Yes")</f>
        <v>Oui/Yes</v>
      </c>
      <c r="AA12" s="12">
        <f>IFERROR(__xludf.DUMMYFUNCTION("""COMPUTED_VALUE"""),23.0)</f>
        <v>23</v>
      </c>
      <c r="AB12" s="12" t="str">
        <f>IFERROR(__xludf.DUMMYFUNCTION("""COMPUTED_VALUE"""),"Dépot de clé/Key Deposit")</f>
        <v>Dépot de clé/Key Deposit</v>
      </c>
      <c r="AC12" s="12"/>
      <c r="AD12" s="12"/>
    </row>
    <row r="13">
      <c r="A13" s="31">
        <f>IFERROR(__xludf.DUMMYFUNCTION("""COMPUTED_VALUE"""),44270.531758530095)</f>
        <v>44270.53176</v>
      </c>
      <c r="B13" s="12">
        <f>IFERROR(__xludf.DUMMYFUNCTION("""COMPUTED_VALUE"""),3.0017988E7)</f>
        <v>30017988</v>
      </c>
      <c r="C13" s="12" t="str">
        <f>IFERROR(__xludf.DUMMYFUNCTION("""COMPUTED_VALUE"""),"Poirier ")</f>
        <v>Poirier </v>
      </c>
      <c r="D13" s="12" t="str">
        <f>IFERROR(__xludf.DUMMYFUNCTION("""COMPUTED_VALUE"""),"Anthony ")</f>
        <v>Anthony </v>
      </c>
      <c r="E13" s="12" t="str">
        <f>IFERROR(__xludf.DUMMYFUNCTION("""COMPUTED_VALUE"""),"Faculté de génie")</f>
        <v>Faculté de génie</v>
      </c>
      <c r="F13" s="12" t="str">
        <f>IFERROR(__xludf.DUMMYFUNCTION("""COMPUTED_VALUE"""),"smele087@uottawa.ca")</f>
        <v>smele087@uottawa.ca</v>
      </c>
      <c r="G13" s="12">
        <f>IFERROR(__xludf.DUMMYFUNCTION("""COMPUTED_VALUE"""),1.5144445337E10)</f>
        <v>15144445337</v>
      </c>
      <c r="H13" s="12" t="str">
        <f>IFERROR(__xludf.DUMMYFUNCTION("""COMPUTED_VALUE"""),"Gaitan")</f>
        <v>Gaitan</v>
      </c>
      <c r="I13" s="12" t="str">
        <f>IFERROR(__xludf.DUMMYFUNCTION("""COMPUTED_VALUE"""),"tokel032@uottawa.ca")</f>
        <v>tokel032@uottawa.ca</v>
      </c>
      <c r="J13" s="12" t="str">
        <f>IFERROR(__xludf.DUMMYFUNCTION("""COMPUTED_VALUE"""),"Bénévole/Volunteer")</f>
        <v>Bénévole/Volunteer</v>
      </c>
      <c r="K13" s="12" t="str">
        <f>IFERROR(__xludf.DUMMYFUNCTION("""COMPUTED_VALUE"""),"Oui/Yes")</f>
        <v>Oui/Yes</v>
      </c>
      <c r="L13" s="12" t="str">
        <f>IFERROR(__xludf.DUMMYFUNCTION("""COMPUTED_VALUE"""),"Temps plein/Full Time")</f>
        <v>Temps plein/Full Time</v>
      </c>
      <c r="M13" s="32">
        <f>IFERROR(__xludf.DUMMYFUNCTION("""COMPUTED_VALUE"""),44337.0)</f>
        <v>44337</v>
      </c>
      <c r="N13" s="32">
        <f>IFERROR(__xludf.DUMMYFUNCTION("""COMPUTED_VALUE"""),44274.0)</f>
        <v>44274</v>
      </c>
      <c r="O13" s="12"/>
      <c r="P13" s="12"/>
      <c r="Q13" s="12"/>
      <c r="R13" s="32">
        <f>IFERROR(__xludf.DUMMYFUNCTION("""COMPUTED_VALUE"""),44269.0)</f>
        <v>44269</v>
      </c>
      <c r="S13" s="12" t="str">
        <f>IFERROR(__xludf.DUMMYFUNCTION("""COMPUTED_VALUE"""),"Oui/Yes")</f>
        <v>Oui/Yes</v>
      </c>
      <c r="T13" s="12" t="str">
        <f>IFERROR(__xludf.DUMMYFUNCTION("""COMPUTED_VALUE"""),"Oui/Yes")</f>
        <v>Oui/Yes</v>
      </c>
      <c r="U13" s="12" t="str">
        <f>IFERROR(__xludf.DUMMYFUNCTION("""COMPUTED_VALUE"""),"Oui/Yes")</f>
        <v>Oui/Yes</v>
      </c>
      <c r="V13" s="12" t="str">
        <f>IFERROR(__xludf.DUMMYFUNCTION("""COMPUTED_VALUE"""),"Oui/Yes")</f>
        <v>Oui/Yes</v>
      </c>
      <c r="W13" s="12" t="str">
        <f>IFERROR(__xludf.DUMMYFUNCTION("""COMPUTED_VALUE"""),"Oui/Yes")</f>
        <v>Oui/Yes</v>
      </c>
      <c r="X13" s="12" t="str">
        <f>IFERROR(__xludf.DUMMYFUNCTION("""COMPUTED_VALUE"""),"Oui/Yes")</f>
        <v>Oui/Yes</v>
      </c>
      <c r="Y13" s="12" t="str">
        <f>IFERROR(__xludf.DUMMYFUNCTION("""COMPUTED_VALUE"""),"Oui/Yes")</f>
        <v>Oui/Yes</v>
      </c>
      <c r="Z13" s="12" t="str">
        <f>IFERROR(__xludf.DUMMYFUNCTION("""COMPUTED_VALUE"""),"Oui/Yes")</f>
        <v>Oui/Yes</v>
      </c>
      <c r="AA13" s="12" t="str">
        <f>IFERROR(__xludf.DUMMYFUNCTION("""COMPUTED_VALUE"""),"A9808764")</f>
        <v>A9808764</v>
      </c>
      <c r="AB13" s="12" t="str">
        <f>IFERROR(__xludf.DUMMYFUNCTION("""COMPUTED_VALUE"""),"Dépot de clé/Key Deposit")</f>
        <v>Dépot de clé/Key Deposit</v>
      </c>
      <c r="AC13" s="12"/>
      <c r="AD13" s="12"/>
    </row>
    <row r="14">
      <c r="A14" s="31">
        <f>IFERROR(__xludf.DUMMYFUNCTION("""COMPUTED_VALUE"""),44292.76893310185)</f>
        <v>44292.76893</v>
      </c>
      <c r="B14" s="12">
        <f>IFERROR(__xludf.DUMMYFUNCTION("""COMPUTED_VALUE"""),3.5463546E7)</f>
        <v>35463546</v>
      </c>
      <c r="C14" s="12" t="str">
        <f>IFERROR(__xludf.DUMMYFUNCTION("""COMPUTED_VALUE"""),"bob")</f>
        <v>bob</v>
      </c>
      <c r="D14" s="12" t="str">
        <f>IFERROR(__xludf.DUMMYFUNCTION("""COMPUTED_VALUE"""),"marley")</f>
        <v>marley</v>
      </c>
      <c r="E14" s="12" t="str">
        <f>IFERROR(__xludf.DUMMYFUNCTION("""COMPUTED_VALUE"""),"EECS")</f>
        <v>EECS</v>
      </c>
      <c r="F14" s="12" t="str">
        <f>IFERROR(__xludf.DUMMYFUNCTION("""COMPUTED_VALUE"""),"sob92415@zwoho.com")</f>
        <v>sob92415@zwoho.com</v>
      </c>
      <c r="G14" s="12" t="str">
        <f>IFERROR(__xludf.DUMMYFUNCTION("""COMPUTED_VALUE"""),"819 999 9999")</f>
        <v>819 999 9999</v>
      </c>
      <c r="H14" s="12" t="str">
        <f>IFERROR(__xludf.DUMMYFUNCTION("""COMPUTED_VALUE"""),"bob")</f>
        <v>bob</v>
      </c>
      <c r="I14" s="12" t="str">
        <f>IFERROR(__xludf.DUMMYFUNCTION("""COMPUTED_VALUE"""),"maneyej679@0pppp.com")</f>
        <v>maneyej679@0pppp.com</v>
      </c>
      <c r="J14" s="12" t="str">
        <f>IFERROR(__xludf.DUMMYFUNCTION("""COMPUTED_VALUE"""),"Étudiant au doctorat/Doctorate student")</f>
        <v>Étudiant au doctorat/Doctorate student</v>
      </c>
      <c r="K14" s="12" t="str">
        <f>IFERROR(__xludf.DUMMYFUNCTION("""COMPUTED_VALUE"""),"Oui/Yes")</f>
        <v>Oui/Yes</v>
      </c>
      <c r="L14" s="12" t="str">
        <f>IFERROR(__xludf.DUMMYFUNCTION("""COMPUTED_VALUE"""),"Temps plein/Full Time")</f>
        <v>Temps plein/Full Time</v>
      </c>
      <c r="M14" s="32">
        <f>IFERROR(__xludf.DUMMYFUNCTION("""COMPUTED_VALUE"""),44301.0)</f>
        <v>44301</v>
      </c>
      <c r="N14" s="32">
        <f>IFERROR(__xludf.DUMMYFUNCTION("""COMPUTED_VALUE"""),44316.0)</f>
        <v>44316</v>
      </c>
      <c r="O14" s="12"/>
      <c r="P14" s="12"/>
      <c r="Q14" s="12"/>
      <c r="R14" s="32">
        <f>IFERROR(__xludf.DUMMYFUNCTION("""COMPUTED_VALUE"""),44308.0)</f>
        <v>44308</v>
      </c>
      <c r="S14" s="12" t="str">
        <f>IFERROR(__xludf.DUMMYFUNCTION("""COMPUTED_VALUE"""),"Oui/Yes")</f>
        <v>Oui/Yes</v>
      </c>
      <c r="T14" s="12" t="str">
        <f>IFERROR(__xludf.DUMMYFUNCTION("""COMPUTED_VALUE"""),"Oui/Yes")</f>
        <v>Oui/Yes</v>
      </c>
      <c r="U14" s="12" t="str">
        <f>IFERROR(__xludf.DUMMYFUNCTION("""COMPUTED_VALUE"""),"Oui/Yes")</f>
        <v>Oui/Yes</v>
      </c>
      <c r="V14" s="12" t="str">
        <f>IFERROR(__xludf.DUMMYFUNCTION("""COMPUTED_VALUE"""),"Oui/Yes")</f>
        <v>Oui/Yes</v>
      </c>
      <c r="W14" s="12" t="str">
        <f>IFERROR(__xludf.DUMMYFUNCTION("""COMPUTED_VALUE"""),"Oui/Yes")</f>
        <v>Oui/Yes</v>
      </c>
      <c r="X14" s="12" t="str">
        <f>IFERROR(__xludf.DUMMYFUNCTION("""COMPUTED_VALUE"""),"Oui/Yes")</f>
        <v>Oui/Yes</v>
      </c>
      <c r="Y14" s="12" t="str">
        <f>IFERROR(__xludf.DUMMYFUNCTION("""COMPUTED_VALUE"""),"Oui/Yes")</f>
        <v>Oui/Yes</v>
      </c>
      <c r="Z14" s="12" t="str">
        <f>IFERROR(__xludf.DUMMYFUNCTION("""COMPUTED_VALUE"""),"Oui/Yes")</f>
        <v>Oui/Yes</v>
      </c>
      <c r="AA14" s="12" t="str">
        <f>IFERROR(__xludf.DUMMYFUNCTION("""COMPUTED_VALUE"""),"208A")</f>
        <v>208A</v>
      </c>
      <c r="AB14" s="12" t="str">
        <f>IFERROR(__xludf.DUMMYFUNCTION("""COMPUTED_VALUE"""),"Dépot de clé/Key Deposit")</f>
        <v>Dépot de clé/Key Deposit</v>
      </c>
      <c r="AC14" s="12">
        <f>IFERROR(__xludf.DUMMYFUNCTION("""COMPUTED_VALUE"""),34.0)</f>
        <v>34</v>
      </c>
      <c r="AD14" s="12">
        <f>IFERROR(__xludf.DUMMYFUNCTION("""COMPUTED_VALUE"""),34.0)</f>
        <v>34</v>
      </c>
    </row>
    <row r="15">
      <c r="A15" s="31">
        <f>IFERROR(__xludf.DUMMYFUNCTION("""COMPUTED_VALUE"""),44293.879966759254)</f>
        <v>44293.87997</v>
      </c>
      <c r="B15" s="12" t="str">
        <f>IFERROR(__xludf.DUMMYFUNCTION("""COMPUTED_VALUE"""),"300 808 2323")</f>
        <v>300 808 2323</v>
      </c>
      <c r="C15" s="12" t="str">
        <f>IFERROR(__xludf.DUMMYFUNCTION("""COMPUTED_VALUE"""),"Gratton")</f>
        <v>Gratton</v>
      </c>
      <c r="D15" s="12" t="str">
        <f>IFERROR(__xludf.DUMMYFUNCTION("""COMPUTED_VALUE"""),"Bob")</f>
        <v>Bob</v>
      </c>
      <c r="E15" s="12" t="str">
        <f>IFERROR(__xludf.DUMMYFUNCTION("""COMPUTED_VALUE"""),"CRPuO")</f>
        <v>CRPuO</v>
      </c>
      <c r="F15" s="12" t="str">
        <f>IFERROR(__xludf.DUMMYFUNCTION("""COMPUTED_VALUE"""),"vagile9840@art2427.com")</f>
        <v>vagile9840@art2427.com</v>
      </c>
      <c r="G15" s="12" t="str">
        <f>IFERROR(__xludf.DUMMYFUNCTION("""COMPUTED_VALUE"""),"123 456 7890")</f>
        <v>123 456 7890</v>
      </c>
      <c r="H15" s="12" t="str">
        <f>IFERROR(__xludf.DUMMYFUNCTION("""COMPUTED_VALUE"""),"bob")</f>
        <v>bob</v>
      </c>
      <c r="I15" s="12" t="str">
        <f>IFERROR(__xludf.DUMMYFUNCTION("""COMPUTED_VALUE"""),"vagile9840@art2427.com")</f>
        <v>vagile9840@art2427.com</v>
      </c>
      <c r="J15" s="12" t="str">
        <f>IFERROR(__xludf.DUMMYFUNCTION("""COMPUTED_VALUE"""),"Chercheur postdoctoral/Postdoctorate research fellow")</f>
        <v>Chercheur postdoctoral/Postdoctorate research fellow</v>
      </c>
      <c r="K15" s="12" t="str">
        <f>IFERROR(__xludf.DUMMYFUNCTION("""COMPUTED_VALUE"""),"Oui/Yes")</f>
        <v>Oui/Yes</v>
      </c>
      <c r="L15" s="12" t="str">
        <f>IFERROR(__xludf.DUMMYFUNCTION("""COMPUTED_VALUE"""),"Temps plein/Full Time")</f>
        <v>Temps plein/Full Time</v>
      </c>
      <c r="M15" s="32">
        <f>IFERROR(__xludf.DUMMYFUNCTION("""COMPUTED_VALUE"""),44299.0)</f>
        <v>44299</v>
      </c>
      <c r="N15" s="32">
        <f>IFERROR(__xludf.DUMMYFUNCTION("""COMPUTED_VALUE"""),44315.0)</f>
        <v>44315</v>
      </c>
      <c r="O15" s="12"/>
      <c r="P15" s="12"/>
      <c r="Q15" s="12"/>
      <c r="R15" s="32">
        <f>IFERROR(__xludf.DUMMYFUNCTION("""COMPUTED_VALUE"""),44292.0)</f>
        <v>44292</v>
      </c>
      <c r="S15" s="12" t="str">
        <f>IFERROR(__xludf.DUMMYFUNCTION("""COMPUTED_VALUE"""),"Oui/Yes")</f>
        <v>Oui/Yes</v>
      </c>
      <c r="T15" s="12" t="str">
        <f>IFERROR(__xludf.DUMMYFUNCTION("""COMPUTED_VALUE"""),"Oui/Yes")</f>
        <v>Oui/Yes</v>
      </c>
      <c r="U15" s="12" t="str">
        <f>IFERROR(__xludf.DUMMYFUNCTION("""COMPUTED_VALUE"""),"Oui/Yes")</f>
        <v>Oui/Yes</v>
      </c>
      <c r="V15" s="12" t="str">
        <f>IFERROR(__xludf.DUMMYFUNCTION("""COMPUTED_VALUE"""),"Oui/Yes")</f>
        <v>Oui/Yes</v>
      </c>
      <c r="W15" s="12" t="str">
        <f>IFERROR(__xludf.DUMMYFUNCTION("""COMPUTED_VALUE"""),"Oui/Yes")</f>
        <v>Oui/Yes</v>
      </c>
      <c r="X15" s="12" t="str">
        <f>IFERROR(__xludf.DUMMYFUNCTION("""COMPUTED_VALUE"""),"Oui/Yes")</f>
        <v>Oui/Yes</v>
      </c>
      <c r="Y15" s="12" t="str">
        <f>IFERROR(__xludf.DUMMYFUNCTION("""COMPUTED_VALUE"""),"Oui/Yes")</f>
        <v>Oui/Yes</v>
      </c>
      <c r="Z15" s="12" t="str">
        <f>IFERROR(__xludf.DUMMYFUNCTION("""COMPUTED_VALUE"""),"Oui/Yes")</f>
        <v>Oui/Yes</v>
      </c>
      <c r="AA15" s="12" t="str">
        <f>IFERROR(__xludf.DUMMYFUNCTION("""COMPUTED_VALUE"""),"208A")</f>
        <v>208A</v>
      </c>
      <c r="AB15" s="12" t="str">
        <f>IFERROR(__xludf.DUMMYFUNCTION("""COMPUTED_VALUE"""),"Dépot de clé/Key Deposit")</f>
        <v>Dépot de clé/Key Deposit</v>
      </c>
      <c r="AC15" s="12">
        <f>IFERROR(__xludf.DUMMYFUNCTION("""COMPUTED_VALUE"""),123.0)</f>
        <v>123</v>
      </c>
      <c r="AD15" s="12">
        <f>IFERROR(__xludf.DUMMYFUNCTION("""COMPUTED_VALUE"""),123.0)</f>
        <v>123</v>
      </c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>
      <c r="A21" s="12"/>
      <c r="B21" s="12"/>
      <c r="C21" s="12"/>
      <c r="D21" s="12"/>
      <c r="E21" s="12" t="str">
        <f>IFERROR(__xludf.DUMMYFUNCTION("""COMPUTED_VALUE""")," ")</f>
        <v> 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 t="str">
        <f>IFERROR(__xludf.DUMMYFUNCTION("""COMPUTED_VALUE""")," ")</f>
        <v> 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1" max="41" width="28.71"/>
  </cols>
  <sheetData>
    <row r="1">
      <c r="A1" s="23" t="str">
        <f>IFERROR(__xludf.DUMMYFUNCTION("IMPORTRANGE(""https://docs.google.com/spreadsheets/d/19Zcva_Y6zevuZD4Yi1mEeMVUK2_l_sDvMY2qpY4x9iI/edit#gid=0"",""Sheet1!A:AP"")"),"Timestamp")</f>
        <v>Timestamp</v>
      </c>
      <c r="B1" s="23" t="str">
        <f>IFERROR(__xludf.DUMMYFUNCTION("""COMPUTED_VALUE"""),"Numéro d’étudiant/Student Number")</f>
        <v>Numéro d’étudiant/Student Number</v>
      </c>
      <c r="C1" s="23" t="str">
        <f>IFERROR(__xludf.DUMMYFUNCTION("""COMPUTED_VALUE"""),"Nom/Last Name ")</f>
        <v>Nom/Last Name </v>
      </c>
      <c r="D1" s="23" t="str">
        <f>IFERROR(__xludf.DUMMYFUNCTION("""COMPUTED_VALUE"""),"Prénom/First Name ")</f>
        <v>Prénom/First Name </v>
      </c>
      <c r="E1" s="23" t="str">
        <f>IFERROR(__xludf.DUMMYFUNCTION("""COMPUTED_VALUE"""),"Département")</f>
        <v>Département</v>
      </c>
      <c r="F1" s="23" t="str">
        <f>IFERROR(__xludf.DUMMYFUNCTION("""COMPUTED_VALUE"""),"Courriel du demandeur/Applicant's Email")</f>
        <v>Courriel du demandeur/Applicant's Email</v>
      </c>
      <c r="G1" s="23" t="str">
        <f>IFERROR(__xludf.DUMMYFUNCTION("""COMPUTED_VALUE"""),"Numéro de téléphone du laboratoire/Phone number of laboratory")</f>
        <v>Numéro de téléphone du laboratoire/Phone number of laboratory</v>
      </c>
      <c r="H1" s="23" t="str">
        <f>IFERROR(__xludf.DUMMYFUNCTION("""COMPUTED_VALUE"""),"Superviseur/Supervisor ")</f>
        <v>Superviseur/Supervisor </v>
      </c>
      <c r="I1" s="23" t="str">
        <f>IFERROR(__xludf.DUMMYFUNCTION("""COMPUTED_VALUE"""),"Courriel du superviseur/Supervisor Email")</f>
        <v>Courriel du superviseur/Supervisor Email</v>
      </c>
      <c r="J1" s="23" t="str">
        <f>IFERROR(__xludf.DUMMYFUNCTION("""COMPUTED_VALUE"""),"Statut d'emploi/Employement Status")</f>
        <v>Statut d'emploi/Employement Status</v>
      </c>
      <c r="K1" s="23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23" t="str">
        <f>IFERROR(__xludf.DUMMYFUNCTION("""COMPUTED_VALUE"""),"Engagement/Engagement ")</f>
        <v>Engagement/Engagement </v>
      </c>
      <c r="M1" s="23" t="str">
        <f>IFERROR(__xludf.DUMMYFUNCTION("""COMPUTED_VALUE"""),"Date de début/Start Date")</f>
        <v>Date de début/Start Date</v>
      </c>
      <c r="N1" s="23" t="str">
        <f>IFERROR(__xludf.DUMMYFUNCTION("""COMPUTED_VALUE"""),"Date de fin/End Date")</f>
        <v>Date de fin/End Date</v>
      </c>
      <c r="O1" s="23" t="str">
        <f>IFERROR(__xludf.DUMMYFUNCTION("""COMPUTED_VALUE"""),"Date de début/Start Date")</f>
        <v>Date de début/Start Date</v>
      </c>
      <c r="P1" s="23" t="str">
        <f>IFERROR(__xludf.DUMMYFUNCTION("""COMPUTED_VALUE"""),"Date de fin/End Date")</f>
        <v>Date de fin/End Date</v>
      </c>
      <c r="Q1" s="23" t="str">
        <f>IFERROR(__xludf.DUMMYFUNCTION("""COMPUTED_VALUE"""),"Nombre d'heures par semaine/Number of hours a week")</f>
        <v>Nombre d'heures par semaine/Number of hours a week</v>
      </c>
      <c r="R1" s="23" t="str">
        <f>IFERROR(__xludf.DUMMYFUNCTION("""COMPUTED_VALUE"""),"Date de retour?/Return date?")</f>
        <v>Date de retour?/Return date?</v>
      </c>
      <c r="S1" s="23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23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23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23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23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23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23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23" t="str">
        <f>IFERROR(__xludf.DUMMYFUNCTION("""COMPUTED_VALUE"""),"Formation SIMDUT/Completed my WHMIS Training?")</f>
        <v>Formation SIMDUT/Completed my WHMIS Training?</v>
      </c>
      <c r="AA1" s="23" t="str">
        <f>IFERROR(__xludf.DUMMYFUNCTION("""COMPUTED_VALUE"""),"Pièce/Room Number ")</f>
        <v>Pièce/Room Number </v>
      </c>
      <c r="AB1" s="23" t="str">
        <f>IFERROR(__xludf.DUMMYFUNCTION("""COMPUTED_VALUE"""),"Dépot voulu/Wanted Deposit")</f>
        <v>Dépot voulu/Wanted Deposit</v>
      </c>
      <c r="AC1" s="23" t="str">
        <f>IFERROR(__xludf.DUMMYFUNCTION("""COMPUTED_VALUE"""),"Numéro de la hotte (si nécessaire)/Hood Number (if needed)")</f>
        <v>Numéro de la hotte (si nécessaire)/Hood Number (if needed)</v>
      </c>
      <c r="AD1" s="23" t="str">
        <f>IFERROR(__xludf.DUMMYFUNCTION("""COMPUTED_VALUE"""),"Numéro du microscope (si nécessaire)/Microsope Number (if needed)")</f>
        <v>Numéro du microscope (si nécessaire)/Microsope Number (if needed)</v>
      </c>
      <c r="AE1" s="23" t="str">
        <f>IFERROR(__xludf.DUMMYFUNCTION("""COMPUTED_VALUE"""),"Preuve formation SIMDUT/Completed my WHMIS Training")</f>
        <v>Preuve formation SIMDUT/Completed my WHMIS Training</v>
      </c>
      <c r="AF1" s="23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23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23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23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23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23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23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23" t="str">
        <f>IFERROR(__xludf.DUMMYFUNCTION("""COMPUTED_VALUE"""),"Preuve une renonciation ou preuve d'assurance/I have signed the waver forms")</f>
        <v>Preuve une renonciation ou preuve d'assurance/I have signed the waver forms</v>
      </c>
      <c r="AN1" s="23" t="str">
        <f>IFERROR(__xludf.DUMMYFUNCTION("""COMPUTED_VALUE"""),"Template 1 - Send Status")</f>
        <v>Template 1 - Send Status</v>
      </c>
      <c r="AO1" s="23" t="str">
        <f>IFERROR(__xludf.DUMMYFUNCTION("""COMPUTED_VALUE"""),"Aprobation de la demande départements (O/N)")</f>
        <v>Aprobation de la demande départements (O/N)</v>
      </c>
      <c r="AP1" s="23"/>
      <c r="AQ1" s="4"/>
    </row>
    <row r="2">
      <c r="A2" s="34">
        <f>IFERROR(__xludf.DUMMYFUNCTION("""COMPUTED_VALUE"""),44270.50554439815)</f>
        <v>44270.50554</v>
      </c>
      <c r="B2" s="23">
        <f>IFERROR(__xludf.DUMMYFUNCTION("""COMPUTED_VALUE"""),3.00675645E8)</f>
        <v>300675645</v>
      </c>
      <c r="C2" s="23" t="str">
        <f>IFERROR(__xludf.DUMMYFUNCTION("""COMPUTED_VALUE"""),"Dover")</f>
        <v>Dover</v>
      </c>
      <c r="D2" s="23" t="str">
        <f>IFERROR(__xludf.DUMMYFUNCTION("""COMPUTED_VALUE"""),"Ben")</f>
        <v>Ben</v>
      </c>
      <c r="E2" s="23" t="str">
        <f>IFERROR(__xludf.DUMMYFUNCTION("""COMPUTED_VALUE"""),"CEED")</f>
        <v>CEED</v>
      </c>
      <c r="F2" s="23" t="str">
        <f>IFERROR(__xludf.DUMMYFUNCTION("""COMPUTED_VALUE"""),"123@456.ca")</f>
        <v>123@456.ca</v>
      </c>
      <c r="G2" s="23" t="str">
        <f>IFERROR(__xludf.DUMMYFUNCTION("""COMPUTED_VALUE"""),"819 696 9696")</f>
        <v>819 696 9696</v>
      </c>
      <c r="H2" s="23" t="str">
        <f>IFERROR(__xludf.DUMMYFUNCTION("""COMPUTED_VALUE"""),"bob")</f>
        <v>bob</v>
      </c>
      <c r="I2" s="23" t="str">
        <f>IFERROR(__xludf.DUMMYFUNCTION("""COMPUTED_VALUE"""),"bob@1234.ca")</f>
        <v>bob@1234.ca</v>
      </c>
      <c r="J2" s="23" t="str">
        <f>IFERROR(__xludf.DUMMYFUNCTION("""COMPUTED_VALUE"""),"Étudiant de 1er cycle/Undergraduate student")</f>
        <v>Étudiant de 1er cycle/Undergraduate student</v>
      </c>
      <c r="K2" s="23" t="str">
        <f>IFERROR(__xludf.DUMMYFUNCTION("""COMPUTED_VALUE"""),"Oui/Yes")</f>
        <v>Oui/Yes</v>
      </c>
      <c r="L2" s="23" t="str">
        <f>IFERROR(__xludf.DUMMYFUNCTION("""COMPUTED_VALUE"""),"Temps plein/Full Time")</f>
        <v>Temps plein/Full Time</v>
      </c>
      <c r="M2" s="35">
        <f>IFERROR(__xludf.DUMMYFUNCTION("""COMPUTED_VALUE"""),44273.0)</f>
        <v>44273</v>
      </c>
      <c r="N2" s="35">
        <f>IFERROR(__xludf.DUMMYFUNCTION("""COMPUTED_VALUE"""),44323.0)</f>
        <v>44323</v>
      </c>
      <c r="O2" s="23"/>
      <c r="P2" s="23"/>
      <c r="Q2" s="23"/>
      <c r="R2" s="35">
        <f>IFERROR(__xludf.DUMMYFUNCTION("""COMPUTED_VALUE"""),44281.0)</f>
        <v>44281</v>
      </c>
      <c r="S2" s="23" t="str">
        <f>IFERROR(__xludf.DUMMYFUNCTION("""COMPUTED_VALUE"""),"Oui/Yes")</f>
        <v>Oui/Yes</v>
      </c>
      <c r="T2" s="23" t="str">
        <f>IFERROR(__xludf.DUMMYFUNCTION("""COMPUTED_VALUE"""),"Oui/Yes")</f>
        <v>Oui/Yes</v>
      </c>
      <c r="U2" s="23" t="str">
        <f>IFERROR(__xludf.DUMMYFUNCTION("""COMPUTED_VALUE"""),"Oui/Yes")</f>
        <v>Oui/Yes</v>
      </c>
      <c r="V2" s="23" t="str">
        <f>IFERROR(__xludf.DUMMYFUNCTION("""COMPUTED_VALUE"""),"Oui/Yes")</f>
        <v>Oui/Yes</v>
      </c>
      <c r="W2" s="23" t="str">
        <f>IFERROR(__xludf.DUMMYFUNCTION("""COMPUTED_VALUE"""),"Oui/Yes")</f>
        <v>Oui/Yes</v>
      </c>
      <c r="X2" s="23" t="str">
        <f>IFERROR(__xludf.DUMMYFUNCTION("""COMPUTED_VALUE"""),"Oui/Yes")</f>
        <v>Oui/Yes</v>
      </c>
      <c r="Y2" s="23" t="str">
        <f>IFERROR(__xludf.DUMMYFUNCTION("""COMPUTED_VALUE"""),"Oui/Yes")</f>
        <v>Oui/Yes</v>
      </c>
      <c r="Z2" s="23" t="str">
        <f>IFERROR(__xludf.DUMMYFUNCTION("""COMPUTED_VALUE"""),"Oui/Yes")</f>
        <v>Oui/Yes</v>
      </c>
      <c r="AA2" s="23" t="str">
        <f>IFERROR(__xludf.DUMMYFUNCTION("""COMPUTED_VALUE"""),"69")</f>
        <v>69</v>
      </c>
      <c r="AB2" s="23" t="str">
        <f>IFERROR(__xludf.DUMMYFUNCTION("""COMPUTED_VALUE"""),"Dépot de clé/Key Deposit")</f>
        <v>Dépot de clé/Key Deposit</v>
      </c>
      <c r="AC2" s="23"/>
      <c r="AD2" s="23"/>
      <c r="AE2" s="36" t="str">
        <f>IFERROR(__xludf.DUMMYFUNCTION("""COMPUTED_VALUE"""),"https://drive.google.com/open?id=1Pt0M_SrHF17KIlshvBhbP7FbjZ3gIg9f")</f>
        <v>https://drive.google.com/open?id=1Pt0M_SrHF17KIlshvBhbP7FbjZ3gIg9f</v>
      </c>
      <c r="AF2" s="36" t="str">
        <f>IFERROR(__xludf.DUMMYFUNCTION("""COMPUTED_VALUE"""),"https://drive.google.com/open?id=1sF-TVeACHcOODkhkK5ENWquKUeWVdS-X")</f>
        <v>https://drive.google.com/open?id=1sF-TVeACHcOODkhkK5ENWquKUeWVdS-X</v>
      </c>
      <c r="AG2" s="36" t="str">
        <f>IFERROR(__xludf.DUMMYFUNCTION("""COMPUTED_VALUE"""),"https://drive.google.com/open?id=1WnCCG9YIacAS1EFyIIOV5qw1llwCDUL3")</f>
        <v>https://drive.google.com/open?id=1WnCCG9YIacAS1EFyIIOV5qw1llwCDUL3</v>
      </c>
      <c r="AH2" s="36" t="str">
        <f>IFERROR(__xludf.DUMMYFUNCTION("""COMPUTED_VALUE"""),"https://drive.google.com/open?id=1MIkdcHw76MnG7CH2l9p2n5cgFgha08nO")</f>
        <v>https://drive.google.com/open?id=1MIkdcHw76MnG7CH2l9p2n5cgFgha08nO</v>
      </c>
      <c r="AI2" s="36" t="str">
        <f>IFERROR(__xludf.DUMMYFUNCTION("""COMPUTED_VALUE"""),"https://drive.google.com/open?id=1XQNf2SibgXHfFmYCijDZakO_630HYy3U")</f>
        <v>https://drive.google.com/open?id=1XQNf2SibgXHfFmYCijDZakO_630HYy3U</v>
      </c>
      <c r="AJ2" s="36" t="str">
        <f>IFERROR(__xludf.DUMMYFUNCTION("""COMPUTED_VALUE"""),"https://drive.google.com/open?id=1NlBw2tBxMSssilqWa_VcXPX665rkvpDG")</f>
        <v>https://drive.google.com/open?id=1NlBw2tBxMSssilqWa_VcXPX665rkvpDG</v>
      </c>
      <c r="AK2" s="36" t="str">
        <f>IFERROR(__xludf.DUMMYFUNCTION("""COMPUTED_VALUE"""),"https://drive.google.com/open?id=11-UeCu5MItk9ilnUHGNuwq0c_mZ2gKx5")</f>
        <v>https://drive.google.com/open?id=11-UeCu5MItk9ilnUHGNuwq0c_mZ2gKx5</v>
      </c>
      <c r="AL2" s="36" t="str">
        <f>IFERROR(__xludf.DUMMYFUNCTION("""COMPUTED_VALUE"""),"https://drive.google.com/open?id=196rc58NyO2SZT2F-xR5sFBdwFpH-LWPx")</f>
        <v>https://drive.google.com/open?id=196rc58NyO2SZT2F-xR5sFBdwFpH-LWPx</v>
      </c>
      <c r="AM2" s="36" t="str">
        <f>IFERROR(__xludf.DUMMYFUNCTION("""COMPUTED_VALUE"""),"https://drive.google.com/open?id=176eTKKFDbaWv2piG3C-Qh78mPux8etRQ")</f>
        <v>https://drive.google.com/open?id=176eTKKFDbaWv2piG3C-Qh78mPux8etRQ</v>
      </c>
      <c r="AN2" s="23" t="str">
        <f>IFERROR(__xludf.DUMMYFUNCTION("""COMPUTED_VALUE"""),"3/15/2021 12:37:02, email sent from kharb044@uottawa.ca to bob@1234.ca")</f>
        <v>3/15/2021 12:37:02, email sent from kharb044@uottawa.ca to bob@1234.ca</v>
      </c>
      <c r="AO2" s="23" t="str">
        <f>IFERROR(__xludf.DUMMYFUNCTION("""COMPUTED_VALUE"""),"O")</f>
        <v>O</v>
      </c>
      <c r="AP2" s="23" t="str">
        <f>IFERROR(__xludf.DUMMYFUNCTION("""COMPUTED_VALUE"""),"Approuve")</f>
        <v>Approuve</v>
      </c>
    </row>
    <row r="3">
      <c r="A3" s="34">
        <f>IFERROR(__xludf.DUMMYFUNCTION("""COMPUTED_VALUE"""),44270.51186587963)</f>
        <v>44270.51187</v>
      </c>
      <c r="B3" s="23">
        <f>IFERROR(__xludf.DUMMYFUNCTION("""COMPUTED_VALUE"""),3.00696969E8)</f>
        <v>300696969</v>
      </c>
      <c r="C3" s="23" t="str">
        <f>IFERROR(__xludf.DUMMYFUNCTION("""COMPUTED_VALUE"""),"Pablo")</f>
        <v>Pablo</v>
      </c>
      <c r="D3" s="23" t="str">
        <f>IFERROR(__xludf.DUMMYFUNCTION("""COMPUTED_VALUE"""),"Escobar")</f>
        <v>Escobar</v>
      </c>
      <c r="E3" s="23" t="str">
        <f>IFERROR(__xludf.DUMMYFUNCTION("""COMPUTED_VALUE"""),"CEED")</f>
        <v>CEED</v>
      </c>
      <c r="F3" s="23" t="str">
        <f>IFERROR(__xludf.DUMMYFUNCTION("""COMPUTED_VALUE"""),"pablo@outlook.com")</f>
        <v>pablo@outlook.com</v>
      </c>
      <c r="G3" s="23" t="str">
        <f>IFERROR(__xludf.DUMMYFUNCTION("""COMPUTED_VALUE"""),"819 696 9696")</f>
        <v>819 696 9696</v>
      </c>
      <c r="H3" s="23" t="str">
        <f>IFERROR(__xludf.DUMMYFUNCTION("""COMPUTED_VALUE"""),"bob marley")</f>
        <v>bob marley</v>
      </c>
      <c r="I3" s="23" t="str">
        <f>IFERROR(__xludf.DUMMYFUNCTION("""COMPUTED_VALUE"""),"lkana074@uottawa.ca")</f>
        <v>lkana074@uottawa.ca</v>
      </c>
      <c r="J3" s="23" t="str">
        <f>IFERROR(__xludf.DUMMYFUNCTION("""COMPUTED_VALUE"""),"Employé de uOttawa/uOttawa employee")</f>
        <v>Employé de uOttawa/uOttawa employee</v>
      </c>
      <c r="K3" s="23" t="str">
        <f>IFERROR(__xludf.DUMMYFUNCTION("""COMPUTED_VALUE"""),"Oui/Yes")</f>
        <v>Oui/Yes</v>
      </c>
      <c r="L3" s="23" t="str">
        <f>IFERROR(__xludf.DUMMYFUNCTION("""COMPUTED_VALUE"""),"Temps partiel/Part Time")</f>
        <v>Temps partiel/Part Time</v>
      </c>
      <c r="M3" s="23"/>
      <c r="N3" s="23"/>
      <c r="O3" s="35">
        <f>IFERROR(__xludf.DUMMYFUNCTION("""COMPUTED_VALUE"""),44288.0)</f>
        <v>44288</v>
      </c>
      <c r="P3" s="35">
        <f>IFERROR(__xludf.DUMMYFUNCTION("""COMPUTED_VALUE"""),44341.0)</f>
        <v>44341</v>
      </c>
      <c r="Q3" s="23" t="str">
        <f>IFERROR(__xludf.DUMMYFUNCTION("""COMPUTED_VALUE"""),"moins de 10 heures/less then 10 hours")</f>
        <v>moins de 10 heures/less then 10 hours</v>
      </c>
      <c r="R3" s="35">
        <f>IFERROR(__xludf.DUMMYFUNCTION("""COMPUTED_VALUE"""),44292.0)</f>
        <v>44292</v>
      </c>
      <c r="S3" s="23" t="str">
        <f>IFERROR(__xludf.DUMMYFUNCTION("""COMPUTED_VALUE"""),"Oui/Yes")</f>
        <v>Oui/Yes</v>
      </c>
      <c r="T3" s="23" t="str">
        <f>IFERROR(__xludf.DUMMYFUNCTION("""COMPUTED_VALUE"""),"Oui/Yes")</f>
        <v>Oui/Yes</v>
      </c>
      <c r="U3" s="23" t="str">
        <f>IFERROR(__xludf.DUMMYFUNCTION("""COMPUTED_VALUE"""),"Oui/Yes")</f>
        <v>Oui/Yes</v>
      </c>
      <c r="V3" s="23" t="str">
        <f>IFERROR(__xludf.DUMMYFUNCTION("""COMPUTED_VALUE"""),"Oui/Yes")</f>
        <v>Oui/Yes</v>
      </c>
      <c r="W3" s="23" t="str">
        <f>IFERROR(__xludf.DUMMYFUNCTION("""COMPUTED_VALUE"""),"Oui/Yes")</f>
        <v>Oui/Yes</v>
      </c>
      <c r="X3" s="23" t="str">
        <f>IFERROR(__xludf.DUMMYFUNCTION("""COMPUTED_VALUE"""),"Oui/Yes")</f>
        <v>Oui/Yes</v>
      </c>
      <c r="Y3" s="23" t="str">
        <f>IFERROR(__xludf.DUMMYFUNCTION("""COMPUTED_VALUE"""),"Oui/Yes")</f>
        <v>Oui/Yes</v>
      </c>
      <c r="Z3" s="23" t="str">
        <f>IFERROR(__xludf.DUMMYFUNCTION("""COMPUTED_VALUE"""),"Oui/Yes")</f>
        <v>Oui/Yes</v>
      </c>
      <c r="AA3" s="23" t="str">
        <f>IFERROR(__xludf.DUMMYFUNCTION("""COMPUTED_VALUE"""),"CVG 213")</f>
        <v>CVG 213</v>
      </c>
      <c r="AB3" s="23" t="str">
        <f>IFERROR(__xludf.DUMMYFUNCTION("""COMPUTED_VALUE"""),"Dépot de clé/Key Deposit")</f>
        <v>Dépot de clé/Key Deposit</v>
      </c>
      <c r="AC3" s="23" t="str">
        <f>IFERROR(__xludf.DUMMYFUNCTION("""COMPUTED_VALUE"""),"r")</f>
        <v>r</v>
      </c>
      <c r="AD3" s="23" t="str">
        <f>IFERROR(__xludf.DUMMYFUNCTION("""COMPUTED_VALUE"""),"er")</f>
        <v>er</v>
      </c>
      <c r="AE3" s="36" t="str">
        <f>IFERROR(__xludf.DUMMYFUNCTION("""COMPUTED_VALUE"""),"https://drive.google.com/open?id=1hj-Qk18Cs2D1By05EUh5yXUrkgNi9juT")</f>
        <v>https://drive.google.com/open?id=1hj-Qk18Cs2D1By05EUh5yXUrkgNi9juT</v>
      </c>
      <c r="AF3" s="36" t="str">
        <f>IFERROR(__xludf.DUMMYFUNCTION("""COMPUTED_VALUE"""),"https://drive.google.com/open?id=1f4YjFj4QC-CuFAHSfU0FBQI_QVmHps1c")</f>
        <v>https://drive.google.com/open?id=1f4YjFj4QC-CuFAHSfU0FBQI_QVmHps1c</v>
      </c>
      <c r="AG3" s="36" t="str">
        <f>IFERROR(__xludf.DUMMYFUNCTION("""COMPUTED_VALUE"""),"https://drive.google.com/open?id=1AKKK_m0f1YZVvbR4dfCxSAc4cxxRyccz")</f>
        <v>https://drive.google.com/open?id=1AKKK_m0f1YZVvbR4dfCxSAc4cxxRyccz</v>
      </c>
      <c r="AH3" s="36" t="str">
        <f>IFERROR(__xludf.DUMMYFUNCTION("""COMPUTED_VALUE"""),"https://drive.google.com/open?id=1U39D5gIZYALRLBODvDgTHjJw4WMHnKDH")</f>
        <v>https://drive.google.com/open?id=1U39D5gIZYALRLBODvDgTHjJw4WMHnKDH</v>
      </c>
      <c r="AI3" s="36" t="str">
        <f>IFERROR(__xludf.DUMMYFUNCTION("""COMPUTED_VALUE"""),"https://drive.google.com/open?id=1pwZIUtVfnnA02235IbBQi66iYBAK8xD5")</f>
        <v>https://drive.google.com/open?id=1pwZIUtVfnnA02235IbBQi66iYBAK8xD5</v>
      </c>
      <c r="AJ3" s="36" t="str">
        <f>IFERROR(__xludf.DUMMYFUNCTION("""COMPUTED_VALUE"""),"https://drive.google.com/open?id=1tsLCT1s4YYi3CyNqxeJ9NIDGi-hd4fbc")</f>
        <v>https://drive.google.com/open?id=1tsLCT1s4YYi3CyNqxeJ9NIDGi-hd4fbc</v>
      </c>
      <c r="AK3" s="36" t="str">
        <f>IFERROR(__xludf.DUMMYFUNCTION("""COMPUTED_VALUE"""),"https://drive.google.com/open?id=1rrdpmhcf8SWkWfw868nBjnbSCtrIgo6e")</f>
        <v>https://drive.google.com/open?id=1rrdpmhcf8SWkWfw868nBjnbSCtrIgo6e</v>
      </c>
      <c r="AL3" s="36" t="str">
        <f>IFERROR(__xludf.DUMMYFUNCTION("""COMPUTED_VALUE"""),"https://drive.google.com/open?id=16TAU9GtX2qrjzer1vXrn87Wm9y8bMXTe")</f>
        <v>https://drive.google.com/open?id=16TAU9GtX2qrjzer1vXrn87Wm9y8bMXTe</v>
      </c>
      <c r="AM3" s="36" t="str">
        <f>IFERROR(__xludf.DUMMYFUNCTION("""COMPUTED_VALUE"""),"https://drive.google.com/open?id=1AUmt7kC0wm5bjHqhD7QHUsF3VccH8wIS")</f>
        <v>https://drive.google.com/open?id=1AUmt7kC0wm5bjHqhD7QHUsF3VccH8wIS</v>
      </c>
      <c r="AN3" s="23" t="str">
        <f>IFERROR(__xludf.DUMMYFUNCTION("""COMPUTED_VALUE"""),"3/15/2021 12:37:05, email sent from kharb044@uottawa.ca to lkana074@uottawa.ca")</f>
        <v>3/15/2021 12:37:05, email sent from kharb044@uottawa.ca to lkana074@uottawa.ca</v>
      </c>
      <c r="AO3" s="23" t="str">
        <f>IFERROR(__xludf.DUMMYFUNCTION("""COMPUTED_VALUE"""),"N")</f>
        <v>N</v>
      </c>
      <c r="AP3" s="23" t="str">
        <f>IFERROR(__xludf.DUMMYFUNCTION("""COMPUTED_VALUE"""),"Original")</f>
        <v>Original</v>
      </c>
    </row>
    <row r="4">
      <c r="A4" s="34">
        <f>IFERROR(__xludf.DUMMYFUNCTION("""COMPUTED_VALUE"""),44270.51630275463)</f>
        <v>44270.5163</v>
      </c>
      <c r="B4" s="23">
        <f>IFERROR(__xludf.DUMMYFUNCTION("""COMPUTED_VALUE"""),3.00223234E8)</f>
        <v>300223234</v>
      </c>
      <c r="C4" s="23" t="str">
        <f>IFERROR(__xludf.DUMMYFUNCTION("""COMPUTED_VALUE"""),"Tyson")</f>
        <v>Tyson</v>
      </c>
      <c r="D4" s="23" t="str">
        <f>IFERROR(__xludf.DUMMYFUNCTION("""COMPUTED_VALUE"""),"Mike")</f>
        <v>Mike</v>
      </c>
      <c r="E4" s="23" t="str">
        <f>IFERROR(__xludf.DUMMYFUNCTION("""COMPUTED_VALUE"""),"CEED")</f>
        <v>CEED</v>
      </c>
      <c r="F4" s="23" t="str">
        <f>IFERROR(__xludf.DUMMYFUNCTION("""COMPUTED_VALUE"""),"miketysonhvsahdv12@gmail.com")</f>
        <v>miketysonhvsahdv12@gmail.com</v>
      </c>
      <c r="G4" s="23" t="str">
        <f>IFERROR(__xludf.DUMMYFUNCTION("""COMPUTED_VALUE"""),"613-397-1754")</f>
        <v>613-397-1754</v>
      </c>
      <c r="H4" s="23" t="str">
        <f>IFERROR(__xludf.DUMMYFUNCTION("""COMPUTED_VALUE"""),"Howard Deweer")</f>
        <v>Howard Deweer</v>
      </c>
      <c r="I4" s="23" t="str">
        <f>IFERROR(__xludf.DUMMYFUNCTION("""COMPUTED_VALUE"""),"lagussi00@yahoo.com")</f>
        <v>lagussi00@yahoo.com</v>
      </c>
      <c r="J4" s="23" t="str">
        <f>IFERROR(__xludf.DUMMYFUNCTION("""COMPUTED_VALUE"""),"Étudiant invité/Invited student")</f>
        <v>Étudiant invité/Invited student</v>
      </c>
      <c r="K4" s="23" t="str">
        <f>IFERROR(__xludf.DUMMYFUNCTION("""COMPUTED_VALUE"""),"Non/No")</f>
        <v>Non/No</v>
      </c>
      <c r="L4" s="23" t="str">
        <f>IFERROR(__xludf.DUMMYFUNCTION("""COMPUTED_VALUE"""),"Occasionnel/Occasional")</f>
        <v>Occasionnel/Occasional</v>
      </c>
      <c r="M4" s="23"/>
      <c r="N4" s="23"/>
      <c r="O4" s="35">
        <f>IFERROR(__xludf.DUMMYFUNCTION("""COMPUTED_VALUE"""),44208.0)</f>
        <v>44208</v>
      </c>
      <c r="P4" s="35">
        <f>IFERROR(__xludf.DUMMYFUNCTION("""COMPUTED_VALUE"""),44560.0)</f>
        <v>44560</v>
      </c>
      <c r="Q4" s="23" t="str">
        <f>IFERROR(__xludf.DUMMYFUNCTION("""COMPUTED_VALUE"""),"plus de 36 heures/more then 36 hours")</f>
        <v>plus de 36 heures/more then 36 hours</v>
      </c>
      <c r="R4" s="35">
        <f>IFERROR(__xludf.DUMMYFUNCTION("""COMPUTED_VALUE"""),44264.0)</f>
        <v>44264</v>
      </c>
      <c r="S4" s="23" t="str">
        <f>IFERROR(__xludf.DUMMYFUNCTION("""COMPUTED_VALUE"""),"Oui/Yes")</f>
        <v>Oui/Yes</v>
      </c>
      <c r="T4" s="23" t="str">
        <f>IFERROR(__xludf.DUMMYFUNCTION("""COMPUTED_VALUE"""),"Oui/Yes")</f>
        <v>Oui/Yes</v>
      </c>
      <c r="U4" s="23" t="str">
        <f>IFERROR(__xludf.DUMMYFUNCTION("""COMPUTED_VALUE"""),"Oui/Yes")</f>
        <v>Oui/Yes</v>
      </c>
      <c r="V4" s="23" t="str">
        <f>IFERROR(__xludf.DUMMYFUNCTION("""COMPUTED_VALUE"""),"Oui/Yes")</f>
        <v>Oui/Yes</v>
      </c>
      <c r="W4" s="23" t="str">
        <f>IFERROR(__xludf.DUMMYFUNCTION("""COMPUTED_VALUE"""),"Oui/Yes")</f>
        <v>Oui/Yes</v>
      </c>
      <c r="X4" s="23" t="str">
        <f>IFERROR(__xludf.DUMMYFUNCTION("""COMPUTED_VALUE"""),"Oui/Yes")</f>
        <v>Oui/Yes</v>
      </c>
      <c r="Y4" s="23" t="str">
        <f>IFERROR(__xludf.DUMMYFUNCTION("""COMPUTED_VALUE"""),"Oui/Yes")</f>
        <v>Oui/Yes</v>
      </c>
      <c r="Z4" s="23" t="str">
        <f>IFERROR(__xludf.DUMMYFUNCTION("""COMPUTED_VALUE"""),"Oui/Yes")</f>
        <v>Oui/Yes</v>
      </c>
      <c r="AA4" s="23" t="str">
        <f>IFERROR(__xludf.DUMMYFUNCTION("""COMPUTED_VALUE"""),"SDE 1421")</f>
        <v>SDE 1421</v>
      </c>
      <c r="AB4" s="23" t="str">
        <f>IFERROR(__xludf.DUMMYFUNCTION("""COMPUTED_VALUE"""),"Dépot de clé/Key Deposit, Dépot de carte/Card Deposit")</f>
        <v>Dépot de clé/Key Deposit, Dépot de carte/Card Deposit</v>
      </c>
      <c r="AC4" s="23" t="str">
        <f>IFERROR(__xludf.DUMMYFUNCTION("""COMPUTED_VALUE"""),"JDT 34212")</f>
        <v>JDT 34212</v>
      </c>
      <c r="AD4" s="23" t="str">
        <f>IFERROR(__xludf.DUMMYFUNCTION("""COMPUTED_VALUE"""),"123456TF")</f>
        <v>123456TF</v>
      </c>
      <c r="AE4" s="36" t="str">
        <f>IFERROR(__xludf.DUMMYFUNCTION("""COMPUTED_VALUE"""),"https://drive.google.com/open?id=1vLKe5yKkZMVXlhDwL7N0YPk8509aAmKz")</f>
        <v>https://drive.google.com/open?id=1vLKe5yKkZMVXlhDwL7N0YPk8509aAmKz</v>
      </c>
      <c r="AF4" s="36" t="str">
        <f>IFERROR(__xludf.DUMMYFUNCTION("""COMPUTED_VALUE"""),"https://drive.google.com/open?id=1FxAHoVUjefsW25u7htXGRGxyE-g3fZrf")</f>
        <v>https://drive.google.com/open?id=1FxAHoVUjefsW25u7htXGRGxyE-g3fZrf</v>
      </c>
      <c r="AG4" s="36" t="str">
        <f>IFERROR(__xludf.DUMMYFUNCTION("""COMPUTED_VALUE"""),"https://drive.google.com/open?id=1jLqbPf7KD5qqdKZN_iDcNkx7GHSnk-Bc")</f>
        <v>https://drive.google.com/open?id=1jLqbPf7KD5qqdKZN_iDcNkx7GHSnk-Bc</v>
      </c>
      <c r="AH4" s="36" t="str">
        <f>IFERROR(__xludf.DUMMYFUNCTION("""COMPUTED_VALUE"""),"https://drive.google.com/open?id=1ZA-v6Nd9CLyPUAFaY_pzEb9jLsypa7jR")</f>
        <v>https://drive.google.com/open?id=1ZA-v6Nd9CLyPUAFaY_pzEb9jLsypa7jR</v>
      </c>
      <c r="AI4" s="36" t="str">
        <f>IFERROR(__xludf.DUMMYFUNCTION("""COMPUTED_VALUE"""),"https://drive.google.com/open?id=16yGv4cdnHA6dz1u1sZzvvkB0Te2gjMc8")</f>
        <v>https://drive.google.com/open?id=16yGv4cdnHA6dz1u1sZzvvkB0Te2gjMc8</v>
      </c>
      <c r="AJ4" s="36" t="str">
        <f>IFERROR(__xludf.DUMMYFUNCTION("""COMPUTED_VALUE"""),"https://drive.google.com/open?id=12UV0gDlK-ymgz49BWLWL_lsTRjtFazK6")</f>
        <v>https://drive.google.com/open?id=12UV0gDlK-ymgz49BWLWL_lsTRjtFazK6</v>
      </c>
      <c r="AK4" s="36" t="str">
        <f>IFERROR(__xludf.DUMMYFUNCTION("""COMPUTED_VALUE"""),"https://drive.google.com/open?id=1xsZS_-gZyu_oyDMrLedxb3ALz3C7VLtf")</f>
        <v>https://drive.google.com/open?id=1xsZS_-gZyu_oyDMrLedxb3ALz3C7VLtf</v>
      </c>
      <c r="AL4" s="36" t="str">
        <f>IFERROR(__xludf.DUMMYFUNCTION("""COMPUTED_VALUE"""),"https://drive.google.com/open?id=1v9IYI2lo2DRwHnNRgtHwL82MdGfIZthi")</f>
        <v>https://drive.google.com/open?id=1v9IYI2lo2DRwHnNRgtHwL82MdGfIZthi</v>
      </c>
      <c r="AM4" s="36" t="str">
        <f>IFERROR(__xludf.DUMMYFUNCTION("""COMPUTED_VALUE"""),"https://drive.google.com/open?id=1Te6mTRT94F4K-3UHXmh_dUP-XKDloqOS")</f>
        <v>https://drive.google.com/open?id=1Te6mTRT94F4K-3UHXmh_dUP-XKDloqOS</v>
      </c>
      <c r="AN4" s="23" t="str">
        <f>IFERROR(__xludf.DUMMYFUNCTION("""COMPUTED_VALUE"""),"3/15/2021 12:37:06, email sent from kharb044@uottawa.ca to lagussi00@yahoo.com")</f>
        <v>3/15/2021 12:37:06, email sent from kharb044@uottawa.ca to lagussi00@yahoo.com</v>
      </c>
      <c r="AO4" s="23" t="str">
        <f>IFERROR(__xludf.DUMMYFUNCTION("""COMPUTED_VALUE"""),"N")</f>
        <v>N</v>
      </c>
      <c r="AP4" s="23" t="str">
        <f>IFERROR(__xludf.DUMMYFUNCTION("""COMPUTED_VALUE"""),"R")</f>
        <v>R</v>
      </c>
    </row>
    <row r="5">
      <c r="A5" s="34">
        <f>IFERROR(__xludf.DUMMYFUNCTION("""COMPUTED_VALUE"""),44270.52043958333)</f>
        <v>44270.52044</v>
      </c>
      <c r="B5" s="23">
        <f>IFERROR(__xludf.DUMMYFUNCTION("""COMPUTED_VALUE"""),3.45345345E8)</f>
        <v>345345345</v>
      </c>
      <c r="C5" s="23" t="str">
        <f>IFERROR(__xludf.DUMMYFUNCTION("""COMPUTED_VALUE"""),"bob")</f>
        <v>bob</v>
      </c>
      <c r="D5" s="23" t="str">
        <f>IFERROR(__xludf.DUMMYFUNCTION("""COMPUTED_VALUE"""),"bobibob")</f>
        <v>bobibob</v>
      </c>
      <c r="E5" s="23" t="str">
        <f>IFERROR(__xludf.DUMMYFUNCTION("""COMPUTED_VALUE"""),"CEED")</f>
        <v>CEED</v>
      </c>
      <c r="F5" s="23" t="str">
        <f>IFERROR(__xludf.DUMMYFUNCTION("""COMPUTED_VALUE"""),"lkana074@uottawa.ca")</f>
        <v>lkana074@uottawa.ca</v>
      </c>
      <c r="G5" s="23" t="str">
        <f>IFERROR(__xludf.DUMMYFUNCTION("""COMPUTED_VALUE"""),"234234234")</f>
        <v>234234234</v>
      </c>
      <c r="H5" s="23" t="str">
        <f>IFERROR(__xludf.DUMMYFUNCTION("""COMPUTED_VALUE"""),"123go")</f>
        <v>123go</v>
      </c>
      <c r="I5" s="23" t="str">
        <f>IFERROR(__xludf.DUMMYFUNCTION("""COMPUTED_VALUE"""),"bob@outlookc.pm")</f>
        <v>bob@outlookc.pm</v>
      </c>
      <c r="J5" s="23" t="str">
        <f>IFERROR(__xludf.DUMMYFUNCTION("""COMPUTED_VALUE"""),"Employé de uOttawa/uOttawa employee")</f>
        <v>Employé de uOttawa/uOttawa employee</v>
      </c>
      <c r="K5" s="23" t="str">
        <f>IFERROR(__xludf.DUMMYFUNCTION("""COMPUTED_VALUE"""),"Oui/Yes")</f>
        <v>Oui/Yes</v>
      </c>
      <c r="L5" s="23" t="str">
        <f>IFERROR(__xludf.DUMMYFUNCTION("""COMPUTED_VALUE"""),"Temps plein/Full Time")</f>
        <v>Temps plein/Full Time</v>
      </c>
      <c r="M5" s="35">
        <f>IFERROR(__xludf.DUMMYFUNCTION("""COMPUTED_VALUE"""),44265.0)</f>
        <v>44265</v>
      </c>
      <c r="N5" s="35">
        <f>IFERROR(__xludf.DUMMYFUNCTION("""COMPUTED_VALUE"""),44279.0)</f>
        <v>44279</v>
      </c>
      <c r="O5" s="23"/>
      <c r="P5" s="23"/>
      <c r="Q5" s="23"/>
      <c r="R5" s="35">
        <f>IFERROR(__xludf.DUMMYFUNCTION("""COMPUTED_VALUE"""),46466.0)</f>
        <v>46466</v>
      </c>
      <c r="S5" s="23" t="str">
        <f>IFERROR(__xludf.DUMMYFUNCTION("""COMPUTED_VALUE"""),"Oui/Yes")</f>
        <v>Oui/Yes</v>
      </c>
      <c r="T5" s="23" t="str">
        <f>IFERROR(__xludf.DUMMYFUNCTION("""COMPUTED_VALUE"""),"Oui/Yes")</f>
        <v>Oui/Yes</v>
      </c>
      <c r="U5" s="23" t="str">
        <f>IFERROR(__xludf.DUMMYFUNCTION("""COMPUTED_VALUE"""),"Oui/Yes")</f>
        <v>Oui/Yes</v>
      </c>
      <c r="V5" s="23" t="str">
        <f>IFERROR(__xludf.DUMMYFUNCTION("""COMPUTED_VALUE"""),"Oui/Yes")</f>
        <v>Oui/Yes</v>
      </c>
      <c r="W5" s="23" t="str">
        <f>IFERROR(__xludf.DUMMYFUNCTION("""COMPUTED_VALUE"""),"Oui/Yes")</f>
        <v>Oui/Yes</v>
      </c>
      <c r="X5" s="23" t="str">
        <f>IFERROR(__xludf.DUMMYFUNCTION("""COMPUTED_VALUE"""),"Oui/Yes")</f>
        <v>Oui/Yes</v>
      </c>
      <c r="Y5" s="23" t="str">
        <f>IFERROR(__xludf.DUMMYFUNCTION("""COMPUTED_VALUE"""),"Oui/Yes")</f>
        <v>Oui/Yes</v>
      </c>
      <c r="Z5" s="23" t="str">
        <f>IFERROR(__xludf.DUMMYFUNCTION("""COMPUTED_VALUE"""),"Oui/Yes")</f>
        <v>Oui/Yes</v>
      </c>
      <c r="AA5" s="23" t="str">
        <f>IFERROR(__xludf.DUMMYFUNCTION("""COMPUTED_VALUE"""),"23")</f>
        <v>23</v>
      </c>
      <c r="AB5" s="23" t="str">
        <f>IFERROR(__xludf.DUMMYFUNCTION("""COMPUTED_VALUE"""),"Dépot de clé/Key Deposit")</f>
        <v>Dépot de clé/Key Deposit</v>
      </c>
      <c r="AC5" s="23"/>
      <c r="AD5" s="23"/>
      <c r="AE5" s="36" t="str">
        <f>IFERROR(__xludf.DUMMYFUNCTION("""COMPUTED_VALUE"""),"https://drive.google.com/open?id=1d93lcHfMVRtixl-yfpbvrsMLa5C2l7S2")</f>
        <v>https://drive.google.com/open?id=1d93lcHfMVRtixl-yfpbvrsMLa5C2l7S2</v>
      </c>
      <c r="AF5" s="36" t="str">
        <f>IFERROR(__xludf.DUMMYFUNCTION("""COMPUTED_VALUE"""),"https://drive.google.com/open?id=1hwFhHSRV4zQKO3TCoNbwdTuGErYmQn2W")</f>
        <v>https://drive.google.com/open?id=1hwFhHSRV4zQKO3TCoNbwdTuGErYmQn2W</v>
      </c>
      <c r="AG5" s="36" t="str">
        <f>IFERROR(__xludf.DUMMYFUNCTION("""COMPUTED_VALUE"""),"https://drive.google.com/open?id=1XDqDcoSbHRPRjOXMuGVe-Bi7e6DLXFtI")</f>
        <v>https://drive.google.com/open?id=1XDqDcoSbHRPRjOXMuGVe-Bi7e6DLXFtI</v>
      </c>
      <c r="AH5" s="36" t="str">
        <f>IFERROR(__xludf.DUMMYFUNCTION("""COMPUTED_VALUE"""),"https://drive.google.com/open?id=1iU5Dj41Ij3ccqKjwO0zl3-e7QdzObZHK")</f>
        <v>https://drive.google.com/open?id=1iU5Dj41Ij3ccqKjwO0zl3-e7QdzObZHK</v>
      </c>
      <c r="AI5" s="36" t="str">
        <f>IFERROR(__xludf.DUMMYFUNCTION("""COMPUTED_VALUE"""),"https://drive.google.com/open?id=1PIXggpOdTdI5CidPLMSjskbrhzb7wgKj")</f>
        <v>https://drive.google.com/open?id=1PIXggpOdTdI5CidPLMSjskbrhzb7wgKj</v>
      </c>
      <c r="AJ5" s="36" t="str">
        <f>IFERROR(__xludf.DUMMYFUNCTION("""COMPUTED_VALUE"""),"https://drive.google.com/open?id=1pU0keh8hGWyBnW_Mpgb88Z30He506tAg")</f>
        <v>https://drive.google.com/open?id=1pU0keh8hGWyBnW_Mpgb88Z30He506tAg</v>
      </c>
      <c r="AK5" s="36" t="str">
        <f>IFERROR(__xludf.DUMMYFUNCTION("""COMPUTED_VALUE"""),"https://drive.google.com/open?id=1gAp4TB4_GZI1oLFI7yTfAK-Cvb_7LQoY")</f>
        <v>https://drive.google.com/open?id=1gAp4TB4_GZI1oLFI7yTfAK-Cvb_7LQoY</v>
      </c>
      <c r="AL5" s="36" t="str">
        <f>IFERROR(__xludf.DUMMYFUNCTION("""COMPUTED_VALUE"""),"https://drive.google.com/open?id=1a8epqlLNVI-eMCDkZnV_8WGhn61w-Ljd")</f>
        <v>https://drive.google.com/open?id=1a8epqlLNVI-eMCDkZnV_8WGhn61w-Ljd</v>
      </c>
      <c r="AM5" s="36" t="str">
        <f>IFERROR(__xludf.DUMMYFUNCTION("""COMPUTED_VALUE"""),"https://drive.google.com/open?id=19twRaPaKLqYlsaV07r6FLVIkgD7ZWi-W")</f>
        <v>https://drive.google.com/open?id=19twRaPaKLqYlsaV07r6FLVIkgD7ZWi-W</v>
      </c>
      <c r="AN5" s="23" t="str">
        <f>IFERROR(__xludf.DUMMYFUNCTION("""COMPUTED_VALUE"""),"3/15/2021 12:37:08, email sent from kharb044@uottawa.ca to bob@outlookc.pm")</f>
        <v>3/15/2021 12:37:08, email sent from kharb044@uottawa.ca to bob@outlookc.pm</v>
      </c>
      <c r="AO5" s="23" t="str">
        <f>IFERROR(__xludf.DUMMYFUNCTION("""COMPUTED_VALUE"""),"N")</f>
        <v>N</v>
      </c>
      <c r="AP5" s="23" t="str">
        <f>IFERROR(__xludf.DUMMYFUNCTION("""COMPUTED_VALUE"""),"A")</f>
        <v>A</v>
      </c>
    </row>
    <row r="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</row>
  </sheetData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  <hyperlink r:id="rId19" ref="AE4"/>
    <hyperlink r:id="rId20" ref="AF4"/>
    <hyperlink r:id="rId21" ref="AG4"/>
    <hyperlink r:id="rId22" ref="AH4"/>
    <hyperlink r:id="rId23" ref="AI4"/>
    <hyperlink r:id="rId24" ref="AJ4"/>
    <hyperlink r:id="rId25" ref="AK4"/>
    <hyperlink r:id="rId26" ref="AL4"/>
    <hyperlink r:id="rId27" ref="AM4"/>
    <hyperlink r:id="rId28" ref="AE5"/>
    <hyperlink r:id="rId29" ref="AF5"/>
    <hyperlink r:id="rId30" ref="AG5"/>
    <hyperlink r:id="rId31" ref="AH5"/>
    <hyperlink r:id="rId32" ref="AI5"/>
    <hyperlink r:id="rId33" ref="AJ5"/>
    <hyperlink r:id="rId34" ref="AK5"/>
    <hyperlink r:id="rId35" ref="AL5"/>
    <hyperlink r:id="rId36" ref="AM5"/>
  </hyperlinks>
  <drawing r:id="rId37"/>
  <tableParts count="1">
    <tablePart r:id="rId39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" t="str">
        <f>IFERROR(__xludf.DUMMYFUNCTION("IMPORTRANGE(""https://docs.google.com/spreadsheets/d/1EIUGW_IAPplfMAokNL2nSLr2majXdbh_GWGRcVXWYYw/edit#gid=0"",""Sheet1!A:AP"")"),"Timestamp")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12" t="str">
        <f>IFERROR(__xludf.DUMMYFUNCTION("""COMPUTED_VALUE"""),"Preuve formation SIMDUT/Completed my WHMIS Training")</f>
        <v>Preuve formation SIMDUT/Completed my WHMIS Training</v>
      </c>
      <c r="AF1" s="12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2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2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2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2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2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2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2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2" t="str">
        <f>IFERROR(__xludf.DUMMYFUNCTION("""COMPUTED_VALUE"""),"Template 1 - Send Status")</f>
        <v>Template 1 - Send Status</v>
      </c>
      <c r="AO1" s="12" t="str">
        <f>IFERROR(__xludf.DUMMYFUNCTION("""COMPUTED_VALUE"""),"Aprobation de la demande départements (O/N)")</f>
        <v>Aprobation de la demande départements (O/N)</v>
      </c>
      <c r="AP1" s="12" t="str">
        <f>IFERROR(__xludf.DUMMYFUNCTION("""COMPUTED_VALUE"""),"Confirmation Superviseur")</f>
        <v>Confirmation Superviseur</v>
      </c>
    </row>
    <row r="2">
      <c r="A2" s="31">
        <f>IFERROR(__xludf.DUMMYFUNCTION("""COMPUTED_VALUE"""),44270.51675391204)</f>
        <v>44270.51675</v>
      </c>
      <c r="B2" s="12">
        <f>IFERROR(__xludf.DUMMYFUNCTION("""COMPUTED_VALUE"""),3.00696969E8)</f>
        <v>300696969</v>
      </c>
      <c r="C2" s="12" t="str">
        <f>IFERROR(__xludf.DUMMYFUNCTION("""COMPUTED_VALUE"""),"Louis")</f>
        <v>Louis</v>
      </c>
      <c r="D2" s="12" t="str">
        <f>IFERROR(__xludf.DUMMYFUNCTION("""COMPUTED_VALUE"""),"Viton")</f>
        <v>Viton</v>
      </c>
      <c r="E2" s="12" t="str">
        <f>IFERROR(__xludf.DUMMYFUNCTION("""COMPUTED_VALUE"""),"CRPuO")</f>
        <v>CRPuO</v>
      </c>
      <c r="F2" s="12" t="str">
        <f>IFERROR(__xludf.DUMMYFUNCTION("""COMPUTED_VALUE"""),"lkana074@uottawa.ca")</f>
        <v>lkana074@uottawa.ca</v>
      </c>
      <c r="G2" s="12" t="str">
        <f>IFERROR(__xludf.DUMMYFUNCTION("""COMPUTED_VALUE"""),"534354354")</f>
        <v>534354354</v>
      </c>
      <c r="H2" s="12" t="str">
        <f>IFERROR(__xludf.DUMMYFUNCTION("""COMPUTED_VALUE"""),"Notorious BIG")</f>
        <v>Notorious BIG</v>
      </c>
      <c r="I2" s="12" t="str">
        <f>IFERROR(__xludf.DUMMYFUNCTION("""COMPUTED_VALUE"""),"BIGD@outlook.com")</f>
        <v>BIGD@outlook.com</v>
      </c>
      <c r="J2" s="12" t="str">
        <f>IFERROR(__xludf.DUMMYFUNCTION("""COMPUTED_VALUE"""),"Chercheur postdoctoral/Postdoctorate research fellow")</f>
        <v>Chercheur postdoctoral/Postdoctorate research fellow</v>
      </c>
      <c r="K2" s="12" t="str">
        <f>IFERROR(__xludf.DUMMYFUNCTION("""COMPUTED_VALUE"""),"Oui/Yes")</f>
        <v>Oui/Yes</v>
      </c>
      <c r="L2" s="12" t="str">
        <f>IFERROR(__xludf.DUMMYFUNCTION("""COMPUTED_VALUE"""),"Temps plein/Full Time")</f>
        <v>Temps plein/Full Time</v>
      </c>
      <c r="M2" s="32">
        <f>IFERROR(__xludf.DUMMYFUNCTION("""COMPUTED_VALUE"""),44286.0)</f>
        <v>44286</v>
      </c>
      <c r="N2" s="32">
        <f>IFERROR(__xludf.DUMMYFUNCTION("""COMPUTED_VALUE"""),44339.0)</f>
        <v>44339</v>
      </c>
      <c r="O2" s="12"/>
      <c r="P2" s="12"/>
      <c r="Q2" s="12"/>
      <c r="R2" s="32">
        <f>IFERROR(__xludf.DUMMYFUNCTION("""COMPUTED_VALUE"""),44459.0)</f>
        <v>44459</v>
      </c>
      <c r="S2" s="12" t="str">
        <f>IFERROR(__xludf.DUMMYFUNCTION("""COMPUTED_VALUE"""),"Oui/Yes")</f>
        <v>Oui/Yes</v>
      </c>
      <c r="T2" s="12" t="str">
        <f>IFERROR(__xludf.DUMMYFUNCTION("""COMPUTED_VALUE"""),"Oui/Yes")</f>
        <v>Oui/Yes</v>
      </c>
      <c r="U2" s="12" t="str">
        <f>IFERROR(__xludf.DUMMYFUNCTION("""COMPUTED_VALUE"""),"Oui/Yes")</f>
        <v>Oui/Yes</v>
      </c>
      <c r="V2" s="12" t="str">
        <f>IFERROR(__xludf.DUMMYFUNCTION("""COMPUTED_VALUE"""),"Oui/Yes")</f>
        <v>Oui/Yes</v>
      </c>
      <c r="W2" s="12" t="str">
        <f>IFERROR(__xludf.DUMMYFUNCTION("""COMPUTED_VALUE"""),"Oui/Yes")</f>
        <v>Oui/Yes</v>
      </c>
      <c r="X2" s="12" t="str">
        <f>IFERROR(__xludf.DUMMYFUNCTION("""COMPUTED_VALUE"""),"Oui/Yes")</f>
        <v>Oui/Yes</v>
      </c>
      <c r="Y2" s="12" t="str">
        <f>IFERROR(__xludf.DUMMYFUNCTION("""COMPUTED_VALUE"""),"Oui/Yes")</f>
        <v>Oui/Yes</v>
      </c>
      <c r="Z2" s="12" t="str">
        <f>IFERROR(__xludf.DUMMYFUNCTION("""COMPUTED_VALUE"""),"Oui/Yes")</f>
        <v>Oui/Yes</v>
      </c>
      <c r="AA2" s="12" t="str">
        <f>IFERROR(__xludf.DUMMYFUNCTION("""COMPUTED_VALUE"""),"1234556789")</f>
        <v>1234556789</v>
      </c>
      <c r="AB2" s="12" t="str">
        <f>IFERROR(__xludf.DUMMYFUNCTION("""COMPUTED_VALUE"""),"Dépot de clé/Key Deposit")</f>
        <v>Dépot de clé/Key Deposit</v>
      </c>
      <c r="AC2" s="12" t="str">
        <f>IFERROR(__xludf.DUMMYFUNCTION("""COMPUTED_VALUE"""),"rty")</f>
        <v>rty</v>
      </c>
      <c r="AD2" s="12" t="str">
        <f>IFERROR(__xludf.DUMMYFUNCTION("""COMPUTED_VALUE"""),"rty")</f>
        <v>rty</v>
      </c>
      <c r="AE2" s="37" t="str">
        <f>IFERROR(__xludf.DUMMYFUNCTION("""COMPUTED_VALUE"""),"https://drive.google.com/open?id=1ZzeFHnIsHq8aSk4rq5_6gn0IQcgt_bbM")</f>
        <v>https://drive.google.com/open?id=1ZzeFHnIsHq8aSk4rq5_6gn0IQcgt_bbM</v>
      </c>
      <c r="AF2" s="37" t="str">
        <f>IFERROR(__xludf.DUMMYFUNCTION("""COMPUTED_VALUE"""),"https://drive.google.com/open?id=1UK27rueL8FJ69379rAIkWF64ijqn8UXL")</f>
        <v>https://drive.google.com/open?id=1UK27rueL8FJ69379rAIkWF64ijqn8UXL</v>
      </c>
      <c r="AG2" s="37" t="str">
        <f>IFERROR(__xludf.DUMMYFUNCTION("""COMPUTED_VALUE"""),"https://drive.google.com/open?id=1b14eXkw3Ggq26uRI8N-hm5_OMG8nCZBb")</f>
        <v>https://drive.google.com/open?id=1b14eXkw3Ggq26uRI8N-hm5_OMG8nCZBb</v>
      </c>
      <c r="AH2" s="37" t="str">
        <f>IFERROR(__xludf.DUMMYFUNCTION("""COMPUTED_VALUE"""),"https://drive.google.com/open?id=1n1gWPXrb-R0DKQmLsI0GPtMS5wl3s-G7")</f>
        <v>https://drive.google.com/open?id=1n1gWPXrb-R0DKQmLsI0GPtMS5wl3s-G7</v>
      </c>
      <c r="AI2" s="37" t="str">
        <f>IFERROR(__xludf.DUMMYFUNCTION("""COMPUTED_VALUE"""),"https://drive.google.com/open?id=1qBbdW-_Juef4OsGowqRUgNZUQ6lgxWD7")</f>
        <v>https://drive.google.com/open?id=1qBbdW-_Juef4OsGowqRUgNZUQ6lgxWD7</v>
      </c>
      <c r="AJ2" s="37" t="str">
        <f>IFERROR(__xludf.DUMMYFUNCTION("""COMPUTED_VALUE"""),"https://drive.google.com/open?id=1VaUBBwDwxRmpL9jmVvrM7IkyrQSG-hgF")</f>
        <v>https://drive.google.com/open?id=1VaUBBwDwxRmpL9jmVvrM7IkyrQSG-hgF</v>
      </c>
      <c r="AK2" s="37" t="str">
        <f>IFERROR(__xludf.DUMMYFUNCTION("""COMPUTED_VALUE"""),"https://drive.google.com/open?id=1131p03QjeXDwPplcuafCV0vDQKYlQ7by")</f>
        <v>https://drive.google.com/open?id=1131p03QjeXDwPplcuafCV0vDQKYlQ7by</v>
      </c>
      <c r="AL2" s="37" t="str">
        <f>IFERROR(__xludf.DUMMYFUNCTION("""COMPUTED_VALUE"""),"https://drive.google.com/open?id=1R3PqkEPJVz-T84U7T-ce92w-G1VLtAr3")</f>
        <v>https://drive.google.com/open?id=1R3PqkEPJVz-T84U7T-ce92w-G1VLtAr3</v>
      </c>
      <c r="AM2" s="37" t="str">
        <f>IFERROR(__xludf.DUMMYFUNCTION("""COMPUTED_VALUE"""),"https://drive.google.com/open?id=16VkS7RMGIAlBIh0zUndvwZXi2jsM-fxA")</f>
        <v>https://drive.google.com/open?id=16VkS7RMGIAlBIh0zUndvwZXi2jsM-fxA</v>
      </c>
      <c r="AN2" s="12" t="str">
        <f>IFERROR(__xludf.DUMMYFUNCTION("""COMPUTED_VALUE"""),"3/15/2021 12:37:08, email sent from kharb044@uottawa.ca to BIGD@outlook.com")</f>
        <v>3/15/2021 12:37:08, email sent from kharb044@uottawa.ca to BIGD@outlook.com</v>
      </c>
      <c r="AO2" s="12" t="str">
        <f>IFERROR(__xludf.DUMMYFUNCTION("""COMPUTED_VALUE"""),"O")</f>
        <v>O</v>
      </c>
      <c r="AP2" s="12" t="str">
        <f>IFERROR(__xludf.DUMMYFUNCTION("""COMPUTED_VALUE"""),"Approuvée")</f>
        <v>Approuvée</v>
      </c>
    </row>
    <row r="3">
      <c r="A3" s="31">
        <f>IFERROR(__xludf.DUMMYFUNCTION("""COMPUTED_VALUE"""),44293.87996675926)</f>
        <v>44293.87997</v>
      </c>
      <c r="B3" s="12"/>
      <c r="C3" s="12" t="str">
        <f>IFERROR(__xludf.DUMMYFUNCTION("""COMPUTED_VALUE"""),"Gratton")</f>
        <v>Gratton</v>
      </c>
      <c r="D3" s="12" t="str">
        <f>IFERROR(__xludf.DUMMYFUNCTION("""COMPUTED_VALUE"""),"Bob")</f>
        <v>Bob</v>
      </c>
      <c r="E3" s="12" t="str">
        <f>IFERROR(__xludf.DUMMYFUNCTION("""COMPUTED_VALUE"""),"CRPuO")</f>
        <v>CRPuO</v>
      </c>
      <c r="F3" s="12" t="str">
        <f>IFERROR(__xludf.DUMMYFUNCTION("""COMPUTED_VALUE"""),"vagile9840@art2427.com")</f>
        <v>vagile9840@art2427.com</v>
      </c>
      <c r="G3" s="12" t="str">
        <f>IFERROR(__xludf.DUMMYFUNCTION("""COMPUTED_VALUE"""),"123 456 7890")</f>
        <v>123 456 7890</v>
      </c>
      <c r="H3" s="12" t="str">
        <f>IFERROR(__xludf.DUMMYFUNCTION("""COMPUTED_VALUE"""),"bob")</f>
        <v>bob</v>
      </c>
      <c r="I3" s="12" t="str">
        <f>IFERROR(__xludf.DUMMYFUNCTION("""COMPUTED_VALUE"""),"vagile9840@art2427.com")</f>
        <v>vagile9840@art2427.com</v>
      </c>
      <c r="J3" s="12" t="str">
        <f>IFERROR(__xludf.DUMMYFUNCTION("""COMPUTED_VALUE"""),"Chercheur postdoctoral/Postdoctorate research fellow")</f>
        <v>Chercheur postdoctoral/Postdoctorate research fellow</v>
      </c>
      <c r="K3" s="12" t="str">
        <f>IFERROR(__xludf.DUMMYFUNCTION("""COMPUTED_VALUE"""),"Oui/Yes")</f>
        <v>Oui/Yes</v>
      </c>
      <c r="L3" s="12" t="str">
        <f>IFERROR(__xludf.DUMMYFUNCTION("""COMPUTED_VALUE"""),"Temps plein/Full Time")</f>
        <v>Temps plein/Full Time</v>
      </c>
      <c r="M3" s="32">
        <f>IFERROR(__xludf.DUMMYFUNCTION("""COMPUTED_VALUE"""),44299.0)</f>
        <v>44299</v>
      </c>
      <c r="N3" s="32">
        <f>IFERROR(__xludf.DUMMYFUNCTION("""COMPUTED_VALUE"""),44315.0)</f>
        <v>44315</v>
      </c>
      <c r="O3" s="12"/>
      <c r="P3" s="12"/>
      <c r="Q3" s="12"/>
      <c r="R3" s="32">
        <f>IFERROR(__xludf.DUMMYFUNCTION("""COMPUTED_VALUE"""),44292.0)</f>
        <v>44292</v>
      </c>
      <c r="S3" s="12" t="str">
        <f>IFERROR(__xludf.DUMMYFUNCTION("""COMPUTED_VALUE"""),"Oui/Yes")</f>
        <v>Oui/Yes</v>
      </c>
      <c r="T3" s="12" t="str">
        <f>IFERROR(__xludf.DUMMYFUNCTION("""COMPUTED_VALUE"""),"Oui/Yes")</f>
        <v>Oui/Yes</v>
      </c>
      <c r="U3" s="12" t="str">
        <f>IFERROR(__xludf.DUMMYFUNCTION("""COMPUTED_VALUE"""),"Oui/Yes")</f>
        <v>Oui/Yes</v>
      </c>
      <c r="V3" s="12" t="str">
        <f>IFERROR(__xludf.DUMMYFUNCTION("""COMPUTED_VALUE"""),"Oui/Yes")</f>
        <v>Oui/Yes</v>
      </c>
      <c r="W3" s="12" t="str">
        <f>IFERROR(__xludf.DUMMYFUNCTION("""COMPUTED_VALUE"""),"Oui/Yes")</f>
        <v>Oui/Yes</v>
      </c>
      <c r="X3" s="12" t="str">
        <f>IFERROR(__xludf.DUMMYFUNCTION("""COMPUTED_VALUE"""),"Oui/Yes")</f>
        <v>Oui/Yes</v>
      </c>
      <c r="Y3" s="12" t="str">
        <f>IFERROR(__xludf.DUMMYFUNCTION("""COMPUTED_VALUE"""),"Oui/Yes")</f>
        <v>Oui/Yes</v>
      </c>
      <c r="Z3" s="12" t="str">
        <f>IFERROR(__xludf.DUMMYFUNCTION("""COMPUTED_VALUE"""),"Oui/Yes")</f>
        <v>Oui/Yes</v>
      </c>
      <c r="AA3" s="12" t="str">
        <f>IFERROR(__xludf.DUMMYFUNCTION("""COMPUTED_VALUE"""),"208A")</f>
        <v>208A</v>
      </c>
      <c r="AB3" s="12" t="str">
        <f>IFERROR(__xludf.DUMMYFUNCTION("""COMPUTED_VALUE"""),"Dépot de clé/Key Deposit")</f>
        <v>Dépot de clé/Key Deposit</v>
      </c>
      <c r="AC3" s="12" t="str">
        <f>IFERROR(__xludf.DUMMYFUNCTION("""COMPUTED_VALUE"""),"123")</f>
        <v>123</v>
      </c>
      <c r="AD3" s="12" t="str">
        <f>IFERROR(__xludf.DUMMYFUNCTION("""COMPUTED_VALUE"""),"123")</f>
        <v>123</v>
      </c>
      <c r="AE3" s="37" t="str">
        <f>IFERROR(__xludf.DUMMYFUNCTION("""COMPUTED_VALUE"""),"https://drive.google.com/open?id=1FN0X7Cxqyn9dl6_ZEPRRVRDLC1PfIKtv")</f>
        <v>https://drive.google.com/open?id=1FN0X7Cxqyn9dl6_ZEPRRVRDLC1PfIKtv</v>
      </c>
      <c r="AF3" s="37" t="str">
        <f>IFERROR(__xludf.DUMMYFUNCTION("""COMPUTED_VALUE"""),"https://drive.google.com/open?id=1D6rqmtYXkh8ARIX-Or9F7rSH7ja1F6op")</f>
        <v>https://drive.google.com/open?id=1D6rqmtYXkh8ARIX-Or9F7rSH7ja1F6op</v>
      </c>
      <c r="AG3" s="37" t="str">
        <f>IFERROR(__xludf.DUMMYFUNCTION("""COMPUTED_VALUE"""),"https://drive.google.com/open?id=1b7pclbSdmxfcFoPW2w8WqKoa3-ZivgPy")</f>
        <v>https://drive.google.com/open?id=1b7pclbSdmxfcFoPW2w8WqKoa3-ZivgPy</v>
      </c>
      <c r="AH3" s="37" t="str">
        <f>IFERROR(__xludf.DUMMYFUNCTION("""COMPUTED_VALUE"""),"https://drive.google.com/open?id=16Cqvl0GWNWaYKiINdSqi3uLc0LIsDBFI")</f>
        <v>https://drive.google.com/open?id=16Cqvl0GWNWaYKiINdSqi3uLc0LIsDBFI</v>
      </c>
      <c r="AI3" s="37" t="str">
        <f>IFERROR(__xludf.DUMMYFUNCTION("""COMPUTED_VALUE"""),"https://drive.google.com/open?id=1JKdLy9QTm0EpHRS7CxaZzeHexH4uRUj5")</f>
        <v>https://drive.google.com/open?id=1JKdLy9QTm0EpHRS7CxaZzeHexH4uRUj5</v>
      </c>
      <c r="AJ3" s="37" t="str">
        <f>IFERROR(__xludf.DUMMYFUNCTION("""COMPUTED_VALUE"""),"https://drive.google.com/open?id=1rksUmBUzEWxdWCTA_vyfjovGpTN2moQC")</f>
        <v>https://drive.google.com/open?id=1rksUmBUzEWxdWCTA_vyfjovGpTN2moQC</v>
      </c>
      <c r="AK3" s="37" t="str">
        <f>IFERROR(__xludf.DUMMYFUNCTION("""COMPUTED_VALUE"""),"https://drive.google.com/open?id=1p533oC_UCbmtVpE-KxUhovOG6pom_fdp")</f>
        <v>https://drive.google.com/open?id=1p533oC_UCbmtVpE-KxUhovOG6pom_fdp</v>
      </c>
      <c r="AL3" s="37" t="str">
        <f>IFERROR(__xludf.DUMMYFUNCTION("""COMPUTED_VALUE"""),"https://drive.google.com/open?id=1dhzGfn02WnLKFqBUW6sQUrPYyemWHnCS")</f>
        <v>https://drive.google.com/open?id=1dhzGfn02WnLKFqBUW6sQUrPYyemWHnCS</v>
      </c>
      <c r="AM3" s="37" t="str">
        <f>IFERROR(__xludf.DUMMYFUNCTION("""COMPUTED_VALUE"""),"https://drive.google.com/open?id=1tPe0OePM7BZby4P512AiSEefk8XPPPl0")</f>
        <v>https://drive.google.com/open?id=1tPe0OePM7BZby4P512AiSEefk8XPPPl0</v>
      </c>
      <c r="AN3" s="12" t="str">
        <f>IFERROR(__xludf.DUMMYFUNCTION("""COMPUTED_VALUE"""),"4/7/2021 21:07:17, email sent from kharb044@uottawa.ca to vagile9840@art2427.com")</f>
        <v>4/7/2021 21:07:17, email sent from kharb044@uottawa.ca to vagile9840@art2427.com</v>
      </c>
      <c r="AO3" s="12" t="str">
        <f>IFERROR(__xludf.DUMMYFUNCTION("""COMPUTED_VALUE"""),"O")</f>
        <v>O</v>
      </c>
      <c r="AP3" s="12" t="str">
        <f>IFERROR(__xludf.DUMMYFUNCTION("""COMPUTED_VALUE"""),"Approuvée")</f>
        <v>Approuvée</v>
      </c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</row>
  </sheetData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</hyperlinks>
  <drawing r:id="rId19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" t="str">
        <f>IFERROR(__xludf.DUMMYFUNCTION("Query(IMPORTRANGE(""https://docs.google.com/spreadsheets/d/1-I4eTF3OKmI9BcSYdUZkSnkaoh2mwL2ngRx2m9iW4XU/edit#gid=311660110"",""Form Responses 1!A1:AO2112""), ""WHERE Col41 = 'O'"",1)"),"Timestamp")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12" t="str">
        <f>IFERROR(__xludf.DUMMYFUNCTION("""COMPUTED_VALUE"""),"Preuve formation SIMDUT/Completed my WHMIS Training")</f>
        <v>Preuve formation SIMDUT/Completed my WHMIS Training</v>
      </c>
      <c r="AF1" s="12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2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2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2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2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2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2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2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2" t="str">
        <f>IFERROR(__xludf.DUMMYFUNCTION("""COMPUTED_VALUE"""),"Template 1 - Send Status")</f>
        <v>Template 1 - Send Status</v>
      </c>
      <c r="AO1" s="12" t="str">
        <f>IFERROR(__xludf.DUMMYFUNCTION("""COMPUTED_VALUE"""),"Aprobation de la demande départements (O/N)")</f>
        <v>Aprobation de la demande départements (O/N)</v>
      </c>
    </row>
    <row r="2">
      <c r="A2" s="31">
        <f>IFERROR(__xludf.DUMMYFUNCTION("""COMPUTED_VALUE"""),44270.50554439815)</f>
        <v>44270.50554</v>
      </c>
      <c r="B2" s="12">
        <f>IFERROR(__xludf.DUMMYFUNCTION("""COMPUTED_VALUE"""),3.00675645E8)</f>
        <v>300675645</v>
      </c>
      <c r="C2" s="12" t="str">
        <f>IFERROR(__xludf.DUMMYFUNCTION("""COMPUTED_VALUE"""),"Dover")</f>
        <v>Dover</v>
      </c>
      <c r="D2" s="12" t="str">
        <f>IFERROR(__xludf.DUMMYFUNCTION("""COMPUTED_VALUE"""),"Ben")</f>
        <v>Ben</v>
      </c>
      <c r="E2" s="12" t="str">
        <f>IFERROR(__xludf.DUMMYFUNCTION("""COMPUTED_VALUE"""),"CEED")</f>
        <v>CEED</v>
      </c>
      <c r="F2" s="12" t="str">
        <f>IFERROR(__xludf.DUMMYFUNCTION("""COMPUTED_VALUE"""),"123@456.ca")</f>
        <v>123@456.ca</v>
      </c>
      <c r="G2" s="12" t="str">
        <f>IFERROR(__xludf.DUMMYFUNCTION("""COMPUTED_VALUE"""),"819 696 9696")</f>
        <v>819 696 9696</v>
      </c>
      <c r="H2" s="12" t="str">
        <f>IFERROR(__xludf.DUMMYFUNCTION("""COMPUTED_VALUE"""),"bob")</f>
        <v>bob</v>
      </c>
      <c r="I2" s="12" t="str">
        <f>IFERROR(__xludf.DUMMYFUNCTION("""COMPUTED_VALUE"""),"bob@1234.ca")</f>
        <v>bob@1234.ca</v>
      </c>
      <c r="J2" s="12" t="str">
        <f>IFERROR(__xludf.DUMMYFUNCTION("""COMPUTED_VALUE"""),"Étudiant de 1er cycle/Undergraduate student")</f>
        <v>Étudiant de 1er cycle/Undergraduate student</v>
      </c>
      <c r="K2" s="12" t="str">
        <f>IFERROR(__xludf.DUMMYFUNCTION("""COMPUTED_VALUE"""),"Oui/Yes")</f>
        <v>Oui/Yes</v>
      </c>
      <c r="L2" s="12" t="str">
        <f>IFERROR(__xludf.DUMMYFUNCTION("""COMPUTED_VALUE"""),"Temps plein/Full Time")</f>
        <v>Temps plein/Full Time</v>
      </c>
      <c r="M2" s="32">
        <f>IFERROR(__xludf.DUMMYFUNCTION("""COMPUTED_VALUE"""),44273.0)</f>
        <v>44273</v>
      </c>
      <c r="N2" s="32">
        <f>IFERROR(__xludf.DUMMYFUNCTION("""COMPUTED_VALUE"""),44323.0)</f>
        <v>44323</v>
      </c>
      <c r="O2" s="32"/>
      <c r="P2" s="32"/>
      <c r="Q2" s="12"/>
      <c r="R2" s="32">
        <f>IFERROR(__xludf.DUMMYFUNCTION("""COMPUTED_VALUE"""),44281.0)</f>
        <v>44281</v>
      </c>
      <c r="S2" s="12" t="str">
        <f>IFERROR(__xludf.DUMMYFUNCTION("""COMPUTED_VALUE"""),"Oui/Yes")</f>
        <v>Oui/Yes</v>
      </c>
      <c r="T2" s="12" t="str">
        <f>IFERROR(__xludf.DUMMYFUNCTION("""COMPUTED_VALUE"""),"Oui/Yes")</f>
        <v>Oui/Yes</v>
      </c>
      <c r="U2" s="12" t="str">
        <f>IFERROR(__xludf.DUMMYFUNCTION("""COMPUTED_VALUE"""),"Oui/Yes")</f>
        <v>Oui/Yes</v>
      </c>
      <c r="V2" s="12" t="str">
        <f>IFERROR(__xludf.DUMMYFUNCTION("""COMPUTED_VALUE"""),"Oui/Yes")</f>
        <v>Oui/Yes</v>
      </c>
      <c r="W2" s="12" t="str">
        <f>IFERROR(__xludf.DUMMYFUNCTION("""COMPUTED_VALUE"""),"Oui/Yes")</f>
        <v>Oui/Yes</v>
      </c>
      <c r="X2" s="12" t="str">
        <f>IFERROR(__xludf.DUMMYFUNCTION("""COMPUTED_VALUE"""),"Oui/Yes")</f>
        <v>Oui/Yes</v>
      </c>
      <c r="Y2" s="12" t="str">
        <f>IFERROR(__xludf.DUMMYFUNCTION("""COMPUTED_VALUE"""),"Oui/Yes")</f>
        <v>Oui/Yes</v>
      </c>
      <c r="Z2" s="12" t="str">
        <f>IFERROR(__xludf.DUMMYFUNCTION("""COMPUTED_VALUE"""),"Oui/Yes")</f>
        <v>Oui/Yes</v>
      </c>
      <c r="AA2" s="12" t="str">
        <f>IFERROR(__xludf.DUMMYFUNCTION("""COMPUTED_VALUE"""),"69")</f>
        <v>69</v>
      </c>
      <c r="AB2" s="12" t="str">
        <f>IFERROR(__xludf.DUMMYFUNCTION("""COMPUTED_VALUE"""),"Dépot de clé/Key Deposit")</f>
        <v>Dépot de clé/Key Deposit</v>
      </c>
      <c r="AC2" s="12"/>
      <c r="AD2" s="12"/>
      <c r="AE2" s="37" t="str">
        <f>IFERROR(__xludf.DUMMYFUNCTION("""COMPUTED_VALUE"""),"https://drive.google.com/open?id=1Pt0M_SrHF17KIlshvBhbP7FbjZ3gIg9f")</f>
        <v>https://drive.google.com/open?id=1Pt0M_SrHF17KIlshvBhbP7FbjZ3gIg9f</v>
      </c>
      <c r="AF2" s="37" t="str">
        <f>IFERROR(__xludf.DUMMYFUNCTION("""COMPUTED_VALUE"""),"https://drive.google.com/open?id=1sF-TVeACHcOODkhkK5ENWquKUeWVdS-X")</f>
        <v>https://drive.google.com/open?id=1sF-TVeACHcOODkhkK5ENWquKUeWVdS-X</v>
      </c>
      <c r="AG2" s="37" t="str">
        <f>IFERROR(__xludf.DUMMYFUNCTION("""COMPUTED_VALUE"""),"https://drive.google.com/open?id=1WnCCG9YIacAS1EFyIIOV5qw1llwCDUL3")</f>
        <v>https://drive.google.com/open?id=1WnCCG9YIacAS1EFyIIOV5qw1llwCDUL3</v>
      </c>
      <c r="AH2" s="37" t="str">
        <f>IFERROR(__xludf.DUMMYFUNCTION("""COMPUTED_VALUE"""),"https://drive.google.com/open?id=1MIkdcHw76MnG7CH2l9p2n5cgFgha08nO")</f>
        <v>https://drive.google.com/open?id=1MIkdcHw76MnG7CH2l9p2n5cgFgha08nO</v>
      </c>
      <c r="AI2" s="37" t="str">
        <f>IFERROR(__xludf.DUMMYFUNCTION("""COMPUTED_VALUE"""),"https://drive.google.com/open?id=1XQNf2SibgXHfFmYCijDZakO_630HYy3U")</f>
        <v>https://drive.google.com/open?id=1XQNf2SibgXHfFmYCijDZakO_630HYy3U</v>
      </c>
      <c r="AJ2" s="37" t="str">
        <f>IFERROR(__xludf.DUMMYFUNCTION("""COMPUTED_VALUE"""),"https://drive.google.com/open?id=1NlBw2tBxMSssilqWa_VcXPX665rkvpDG")</f>
        <v>https://drive.google.com/open?id=1NlBw2tBxMSssilqWa_VcXPX665rkvpDG</v>
      </c>
      <c r="AK2" s="37" t="str">
        <f>IFERROR(__xludf.DUMMYFUNCTION("""COMPUTED_VALUE"""),"https://drive.google.com/open?id=11-UeCu5MItk9ilnUHGNuwq0c_mZ2gKx5")</f>
        <v>https://drive.google.com/open?id=11-UeCu5MItk9ilnUHGNuwq0c_mZ2gKx5</v>
      </c>
      <c r="AL2" s="37" t="str">
        <f>IFERROR(__xludf.DUMMYFUNCTION("""COMPUTED_VALUE"""),"https://drive.google.com/open?id=196rc58NyO2SZT2F-xR5sFBdwFpH-LWPx")</f>
        <v>https://drive.google.com/open?id=196rc58NyO2SZT2F-xR5sFBdwFpH-LWPx</v>
      </c>
      <c r="AM2" s="37" t="str">
        <f>IFERROR(__xludf.DUMMYFUNCTION("""COMPUTED_VALUE"""),"https://drive.google.com/open?id=176eTKKFDbaWv2piG3C-Qh78mPux8etRQ")</f>
        <v>https://drive.google.com/open?id=176eTKKFDbaWv2piG3C-Qh78mPux8etRQ</v>
      </c>
      <c r="AN2" s="12" t="str">
        <f>IFERROR(__xludf.DUMMYFUNCTION("""COMPUTED_VALUE"""),"3/15/2021 12:37:02, email sent from kharb044@uottawa.ca to bob@1234.ca")</f>
        <v>3/15/2021 12:37:02, email sent from kharb044@uottawa.ca to bob@1234.ca</v>
      </c>
      <c r="AO2" s="12" t="str">
        <f>IFERROR(__xludf.DUMMYFUNCTION("""COMPUTED_VALUE"""),"O")</f>
        <v>O</v>
      </c>
      <c r="AP2" s="4" t="s">
        <v>382</v>
      </c>
    </row>
    <row r="3">
      <c r="A3" s="31">
        <f>IFERROR(__xludf.DUMMYFUNCTION("""COMPUTED_VALUE"""),44270.50589407408)</f>
        <v>44270.50589</v>
      </c>
      <c r="B3" s="12">
        <f>IFERROR(__xludf.DUMMYFUNCTION("""COMPUTED_VALUE"""),3092347.0)</f>
        <v>3092347</v>
      </c>
      <c r="C3" s="12" t="str">
        <f>IFERROR(__xludf.DUMMYFUNCTION("""COMPUTED_VALUE"""),"Charo")</f>
        <v>Charo</v>
      </c>
      <c r="D3" s="12" t="str">
        <f>IFERROR(__xludf.DUMMYFUNCTION("""COMPUTED_VALUE"""),"Matuidi")</f>
        <v>Matuidi</v>
      </c>
      <c r="E3" s="12" t="str">
        <f>IFERROR(__xludf.DUMMYFUNCTION("""COMPUTED_VALUE"""),"CHG")</f>
        <v>CHG</v>
      </c>
      <c r="F3" s="12" t="str">
        <f>IFERROR(__xludf.DUMMYFUNCTION("""COMPUTED_VALUE"""),"johnsmith401032@gmail.com")</f>
        <v>johnsmith401032@gmail.com</v>
      </c>
      <c r="G3" s="12" t="str">
        <f>IFERROR(__xludf.DUMMYFUNCTION("""COMPUTED_VALUE"""),"613-261-9832")</f>
        <v>613-261-9832</v>
      </c>
      <c r="H3" s="12" t="str">
        <f>IFERROR(__xludf.DUMMYFUNCTION("""COMPUTED_VALUE"""),"John Rogan")</f>
        <v>John Rogan</v>
      </c>
      <c r="I3" s="12" t="str">
        <f>IFERROR(__xludf.DUMMYFUNCTION("""COMPUTED_VALUE"""),"kharb044@uottawa.ca")</f>
        <v>kharb044@uottawa.ca</v>
      </c>
      <c r="J3" s="12" t="str">
        <f>IFERROR(__xludf.DUMMYFUNCTION("""COMPUTED_VALUE"""),"Étudiant de 1er cycle/Undergraduate student")</f>
        <v>Étudiant de 1er cycle/Undergraduate student</v>
      </c>
      <c r="K3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3" s="12" t="str">
        <f>IFERROR(__xludf.DUMMYFUNCTION("""COMPUTED_VALUE"""),"Temps plein/Full Time")</f>
        <v>Temps plein/Full Time</v>
      </c>
      <c r="M3" s="32">
        <f>IFERROR(__xludf.DUMMYFUNCTION("""COMPUTED_VALUE"""),43712.0)</f>
        <v>43712</v>
      </c>
      <c r="N3" s="32">
        <f>IFERROR(__xludf.DUMMYFUNCTION("""COMPUTED_VALUE"""),45046.0)</f>
        <v>45046</v>
      </c>
      <c r="O3" s="32"/>
      <c r="P3" s="32"/>
      <c r="Q3" s="12"/>
      <c r="R3" s="32">
        <f>IFERROR(__xludf.DUMMYFUNCTION("""COMPUTED_VALUE"""),44272.0)</f>
        <v>44272</v>
      </c>
      <c r="S3" s="12" t="str">
        <f>IFERROR(__xludf.DUMMYFUNCTION("""COMPUTED_VALUE"""),"Oui/Yes")</f>
        <v>Oui/Yes</v>
      </c>
      <c r="T3" s="12" t="str">
        <f>IFERROR(__xludf.DUMMYFUNCTION("""COMPUTED_VALUE"""),"Oui/Yes")</f>
        <v>Oui/Yes</v>
      </c>
      <c r="U3" s="12" t="str">
        <f>IFERROR(__xludf.DUMMYFUNCTION("""COMPUTED_VALUE"""),"Oui/Yes")</f>
        <v>Oui/Yes</v>
      </c>
      <c r="V3" s="12" t="str">
        <f>IFERROR(__xludf.DUMMYFUNCTION("""COMPUTED_VALUE"""),"Oui/Yes")</f>
        <v>Oui/Yes</v>
      </c>
      <c r="W3" s="12" t="str">
        <f>IFERROR(__xludf.DUMMYFUNCTION("""COMPUTED_VALUE"""),"Oui/Yes")</f>
        <v>Oui/Yes</v>
      </c>
      <c r="X3" s="12" t="str">
        <f>IFERROR(__xludf.DUMMYFUNCTION("""COMPUTED_VALUE"""),"Oui/Yes")</f>
        <v>Oui/Yes</v>
      </c>
      <c r="Y3" s="12" t="str">
        <f>IFERROR(__xludf.DUMMYFUNCTION("""COMPUTED_VALUE"""),"Oui/Yes")</f>
        <v>Oui/Yes</v>
      </c>
      <c r="Z3" s="12" t="str">
        <f>IFERROR(__xludf.DUMMYFUNCTION("""COMPUTED_VALUE"""),"Oui/Yes")</f>
        <v>Oui/Yes</v>
      </c>
      <c r="AA3" s="12" t="str">
        <f>IFERROR(__xludf.DUMMYFUNCTION("""COMPUTED_VALUE"""),"69")</f>
        <v>69</v>
      </c>
      <c r="AB3" s="12" t="str">
        <f>IFERROR(__xludf.DUMMYFUNCTION("""COMPUTED_VALUE"""),"Dépot de clé/Key Deposit")</f>
        <v>Dépot de clé/Key Deposit</v>
      </c>
      <c r="AC3" s="12"/>
      <c r="AD3" s="12"/>
      <c r="AE3" s="37" t="str">
        <f>IFERROR(__xludf.DUMMYFUNCTION("""COMPUTED_VALUE"""),"https://drive.google.com/open?id=14T9I2S7lE3AgzNxIMfuzCsBiw3W8pAFk")</f>
        <v>https://drive.google.com/open?id=14T9I2S7lE3AgzNxIMfuzCsBiw3W8pAFk</v>
      </c>
      <c r="AF3" s="37" t="str">
        <f>IFERROR(__xludf.DUMMYFUNCTION("""COMPUTED_VALUE"""),"https://drive.google.com/open?id=1pksG5-auz_OCyHkI_vBevZv84lg8nym7")</f>
        <v>https://drive.google.com/open?id=1pksG5-auz_OCyHkI_vBevZv84lg8nym7</v>
      </c>
      <c r="AG3" s="37" t="str">
        <f>IFERROR(__xludf.DUMMYFUNCTION("""COMPUTED_VALUE"""),"https://drive.google.com/open?id=1-ELGJ3s54Ovc4DaJvqpp0l6so4HV17A7")</f>
        <v>https://drive.google.com/open?id=1-ELGJ3s54Ovc4DaJvqpp0l6so4HV17A7</v>
      </c>
      <c r="AH3" s="37" t="str">
        <f>IFERROR(__xludf.DUMMYFUNCTION("""COMPUTED_VALUE"""),"https://drive.google.com/open?id=1m0Rph0emJ85w80VzP_hMn4Im_G1LURHq")</f>
        <v>https://drive.google.com/open?id=1m0Rph0emJ85w80VzP_hMn4Im_G1LURHq</v>
      </c>
      <c r="AI3" s="37" t="str">
        <f>IFERROR(__xludf.DUMMYFUNCTION("""COMPUTED_VALUE"""),"https://drive.google.com/open?id=1wqohn5UDHtG18VqgsgmLgrbamGGUrGim")</f>
        <v>https://drive.google.com/open?id=1wqohn5UDHtG18VqgsgmLgrbamGGUrGim</v>
      </c>
      <c r="AJ3" s="37" t="str">
        <f>IFERROR(__xludf.DUMMYFUNCTION("""COMPUTED_VALUE"""),"https://drive.google.com/open?id=1ERz-927_5N4f1LbY7eeXXzedVMV6cEle")</f>
        <v>https://drive.google.com/open?id=1ERz-927_5N4f1LbY7eeXXzedVMV6cEle</v>
      </c>
      <c r="AK3" s="37" t="str">
        <f>IFERROR(__xludf.DUMMYFUNCTION("""COMPUTED_VALUE"""),"https://drive.google.com/open?id=1zg6S5TI6b0By1LfUuVjjaKUfTBGtBxSM")</f>
        <v>https://drive.google.com/open?id=1zg6S5TI6b0By1LfUuVjjaKUfTBGtBxSM</v>
      </c>
      <c r="AL3" s="37" t="str">
        <f>IFERROR(__xludf.DUMMYFUNCTION("""COMPUTED_VALUE"""),"https://drive.google.com/open?id=1UkNJYSyDA3hQiW0JuCdqkKRcgAnUpeav")</f>
        <v>https://drive.google.com/open?id=1UkNJYSyDA3hQiW0JuCdqkKRcgAnUpeav</v>
      </c>
      <c r="AM3" s="37" t="str">
        <f>IFERROR(__xludf.DUMMYFUNCTION("""COMPUTED_VALUE"""),"https://drive.google.com/open?id=1JlbX4bqYU8o99a53CITUj6kwjJirmHhD")</f>
        <v>https://drive.google.com/open?id=1JlbX4bqYU8o99a53CITUj6kwjJirmHhD</v>
      </c>
      <c r="AN3" s="12" t="str">
        <f>IFERROR(__xludf.DUMMYFUNCTION("""COMPUTED_VALUE"""),"3/15/2021 12:37:03, email sent from kharb044@uottawa.ca to kharb044@uottawa.ca")</f>
        <v>3/15/2021 12:37:03, email sent from kharb044@uottawa.ca to kharb044@uottawa.ca</v>
      </c>
      <c r="AO3" s="12" t="str">
        <f>IFERROR(__xludf.DUMMYFUNCTION("""COMPUTED_VALUE"""),"O")</f>
        <v>O</v>
      </c>
      <c r="AP3" s="4" t="s">
        <v>382</v>
      </c>
    </row>
    <row r="4">
      <c r="A4" s="31">
        <f>IFERROR(__xludf.DUMMYFUNCTION("""COMPUTED_VALUE"""),44270.506471886576)</f>
        <v>44270.50647</v>
      </c>
      <c r="B4" s="12">
        <f>IFERROR(__xludf.DUMMYFUNCTION("""COMPUTED_VALUE"""),3.00119192E8)</f>
        <v>300119192</v>
      </c>
      <c r="C4" s="12" t="str">
        <f>IFERROR(__xludf.DUMMYFUNCTION("""COMPUTED_VALUE"""),"Frazer")</f>
        <v>Frazer</v>
      </c>
      <c r="D4" s="12" t="str">
        <f>IFERROR(__xludf.DUMMYFUNCTION("""COMPUTED_VALUE"""),"Joe")</f>
        <v>Joe</v>
      </c>
      <c r="E4" s="12" t="str">
        <f>IFERROR(__xludf.DUMMYFUNCTION("""COMPUTED_VALUE"""),"EECS")</f>
        <v>EECS</v>
      </c>
      <c r="F4" s="12" t="str">
        <f>IFERROR(__xludf.DUMMYFUNCTION("""COMPUTED_VALUE"""),"lagussi00@yahoo.com")</f>
        <v>lagussi00@yahoo.com</v>
      </c>
      <c r="G4" s="12" t="str">
        <f>IFERROR(__xludf.DUMMYFUNCTION("""COMPUTED_VALUE"""),"613-123-1234")</f>
        <v>613-123-1234</v>
      </c>
      <c r="H4" s="12" t="str">
        <f>IFERROR(__xludf.DUMMYFUNCTION("""COMPUTED_VALUE"""),"Big Bros")</f>
        <v>Big Bros</v>
      </c>
      <c r="I4" s="12" t="str">
        <f>IFERROR(__xludf.DUMMYFUNCTION("""COMPUTED_VALUE"""),"lkana074@uottawa.ca")</f>
        <v>lkana074@uottawa.ca</v>
      </c>
      <c r="J4" s="12" t="str">
        <f>IFERROR(__xludf.DUMMYFUNCTION("""COMPUTED_VALUE"""),"Chercheur postdoctoral/Postdoctorate research fellow")</f>
        <v>Chercheur postdoctoral/Postdoctorate research fellow</v>
      </c>
      <c r="K4" s="12" t="str">
        <f>IFERROR(__xludf.DUMMYFUNCTION("""COMPUTED_VALUE"""),"Non/No")</f>
        <v>Non/No</v>
      </c>
      <c r="L4" s="12" t="str">
        <f>IFERROR(__xludf.DUMMYFUNCTION("""COMPUTED_VALUE"""),"Temps plein/Full Time")</f>
        <v>Temps plein/Full Time</v>
      </c>
      <c r="M4" s="32">
        <f>IFERROR(__xludf.DUMMYFUNCTION("""COMPUTED_VALUE"""),44256.0)</f>
        <v>44256</v>
      </c>
      <c r="N4" s="32">
        <f>IFERROR(__xludf.DUMMYFUNCTION("""COMPUTED_VALUE"""),44278.0)</f>
        <v>44278</v>
      </c>
      <c r="O4" s="32"/>
      <c r="P4" s="32"/>
      <c r="Q4" s="12"/>
      <c r="R4" s="32">
        <f>IFERROR(__xludf.DUMMYFUNCTION("""COMPUTED_VALUE"""),44285.0)</f>
        <v>44285</v>
      </c>
      <c r="S4" s="12" t="str">
        <f>IFERROR(__xludf.DUMMYFUNCTION("""COMPUTED_VALUE"""),"Oui/Yes")</f>
        <v>Oui/Yes</v>
      </c>
      <c r="T4" s="12" t="str">
        <f>IFERROR(__xludf.DUMMYFUNCTION("""COMPUTED_VALUE"""),"Oui/Yes")</f>
        <v>Oui/Yes</v>
      </c>
      <c r="U4" s="12" t="str">
        <f>IFERROR(__xludf.DUMMYFUNCTION("""COMPUTED_VALUE"""),"Oui/Yes")</f>
        <v>Oui/Yes</v>
      </c>
      <c r="V4" s="12" t="str">
        <f>IFERROR(__xludf.DUMMYFUNCTION("""COMPUTED_VALUE"""),"Oui/Yes")</f>
        <v>Oui/Yes</v>
      </c>
      <c r="W4" s="12" t="str">
        <f>IFERROR(__xludf.DUMMYFUNCTION("""COMPUTED_VALUE"""),"Oui/Yes")</f>
        <v>Oui/Yes</v>
      </c>
      <c r="X4" s="12" t="str">
        <f>IFERROR(__xludf.DUMMYFUNCTION("""COMPUTED_VALUE"""),"Oui/Yes")</f>
        <v>Oui/Yes</v>
      </c>
      <c r="Y4" s="12" t="str">
        <f>IFERROR(__xludf.DUMMYFUNCTION("""COMPUTED_VALUE"""),"Oui/Yes")</f>
        <v>Oui/Yes</v>
      </c>
      <c r="Z4" s="12" t="str">
        <f>IFERROR(__xludf.DUMMYFUNCTION("""COMPUTED_VALUE"""),"Oui/Yes")</f>
        <v>Oui/Yes</v>
      </c>
      <c r="AA4" s="12" t="str">
        <f>IFERROR(__xludf.DUMMYFUNCTION("""COMPUTED_VALUE"""),"69")</f>
        <v>69</v>
      </c>
      <c r="AB4" s="12" t="str">
        <f>IFERROR(__xludf.DUMMYFUNCTION("""COMPUTED_VALUE"""),"Dépot de clé/Key Deposit, Dépot de carte/Card Deposit")</f>
        <v>Dépot de clé/Key Deposit, Dépot de carte/Card Deposit</v>
      </c>
      <c r="AC4" s="12" t="str">
        <f>IFERROR(__xludf.DUMMYFUNCTION("""COMPUTED_VALUE"""),"432123")</f>
        <v>432123</v>
      </c>
      <c r="AD4" s="12" t="str">
        <f>IFERROR(__xludf.DUMMYFUNCTION("""COMPUTED_VALUE"""),"ASE1243")</f>
        <v>ASE1243</v>
      </c>
      <c r="AE4" s="37" t="str">
        <f>IFERROR(__xludf.DUMMYFUNCTION("""COMPUTED_VALUE"""),"https://drive.google.com/open?id=1N-0pCE1PKkZuFjUE0slXQzO-33L_u6lF")</f>
        <v>https://drive.google.com/open?id=1N-0pCE1PKkZuFjUE0slXQzO-33L_u6lF</v>
      </c>
      <c r="AF4" s="37" t="str">
        <f>IFERROR(__xludf.DUMMYFUNCTION("""COMPUTED_VALUE"""),"https://drive.google.com/open?id=1Qee_8ZWBynZmEF2x3SVI8dUuo9U3Cxua")</f>
        <v>https://drive.google.com/open?id=1Qee_8ZWBynZmEF2x3SVI8dUuo9U3Cxua</v>
      </c>
      <c r="AG4" s="37" t="str">
        <f>IFERROR(__xludf.DUMMYFUNCTION("""COMPUTED_VALUE"""),"https://drive.google.com/open?id=19s-IylmeYA7vjOI2SYGKrWv9TWuOgBuW")</f>
        <v>https://drive.google.com/open?id=19s-IylmeYA7vjOI2SYGKrWv9TWuOgBuW</v>
      </c>
      <c r="AH4" s="37" t="str">
        <f>IFERROR(__xludf.DUMMYFUNCTION("""COMPUTED_VALUE"""),"https://drive.google.com/open?id=1e0QpCDLo2-R1Jkt_6ncFa98H4YdqCI4h")</f>
        <v>https://drive.google.com/open?id=1e0QpCDLo2-R1Jkt_6ncFa98H4YdqCI4h</v>
      </c>
      <c r="AI4" s="37" t="str">
        <f>IFERROR(__xludf.DUMMYFUNCTION("""COMPUTED_VALUE"""),"https://drive.google.com/open?id=1hwwsy-Jyqf4VRXCFAJMW3urh9WhjcEfZ")</f>
        <v>https://drive.google.com/open?id=1hwwsy-Jyqf4VRXCFAJMW3urh9WhjcEfZ</v>
      </c>
      <c r="AJ4" s="37" t="str">
        <f>IFERROR(__xludf.DUMMYFUNCTION("""COMPUTED_VALUE"""),"https://drive.google.com/open?id=1uqMTyMvdWZGMg0JxjFarNFLc2U1k345P")</f>
        <v>https://drive.google.com/open?id=1uqMTyMvdWZGMg0JxjFarNFLc2U1k345P</v>
      </c>
      <c r="AK4" s="37" t="str">
        <f>IFERROR(__xludf.DUMMYFUNCTION("""COMPUTED_VALUE"""),"https://drive.google.com/open?id=1UIZZ6wTuDS33zuGzvAivyUn2ToA7krRj")</f>
        <v>https://drive.google.com/open?id=1UIZZ6wTuDS33zuGzvAivyUn2ToA7krRj</v>
      </c>
      <c r="AL4" s="37" t="str">
        <f>IFERROR(__xludf.DUMMYFUNCTION("""COMPUTED_VALUE"""),"https://drive.google.com/open?id=1MYh6fa2NeTO2gIi8qxVnJ8CV70Kj50D4")</f>
        <v>https://drive.google.com/open?id=1MYh6fa2NeTO2gIi8qxVnJ8CV70Kj50D4</v>
      </c>
      <c r="AM4" s="37" t="str">
        <f>IFERROR(__xludf.DUMMYFUNCTION("""COMPUTED_VALUE"""),"https://drive.google.com/open?id=1csURfz2nVwJSxAQDRwVwH1Z1GkiJSGdg")</f>
        <v>https://drive.google.com/open?id=1csURfz2nVwJSxAQDRwVwH1Z1GkiJSGdg</v>
      </c>
      <c r="AN4" s="12" t="str">
        <f>IFERROR(__xludf.DUMMYFUNCTION("""COMPUTED_VALUE"""),"3/15/2021 12:37:03, email sent from kharb044@uottawa.ca to lkana074@uottawa.ca")</f>
        <v>3/15/2021 12:37:03, email sent from kharb044@uottawa.ca to lkana074@uottawa.ca</v>
      </c>
      <c r="AO4" s="12" t="str">
        <f>IFERROR(__xludf.DUMMYFUNCTION("""COMPUTED_VALUE"""),"O")</f>
        <v>O</v>
      </c>
      <c r="AP4" s="4" t="s">
        <v>382</v>
      </c>
    </row>
    <row r="5">
      <c r="A5" s="31">
        <f>IFERROR(__xludf.DUMMYFUNCTION("""COMPUTED_VALUE"""),44270.511235798615)</f>
        <v>44270.51124</v>
      </c>
      <c r="B5" s="12">
        <f>IFERROR(__xludf.DUMMYFUNCTION("""COMPUTED_VALUE"""),1.23456789E8)</f>
        <v>123456789</v>
      </c>
      <c r="C5" s="12" t="str">
        <f>IFERROR(__xludf.DUMMYFUNCTION("""COMPUTED_VALUE"""),"Mayweather")</f>
        <v>Mayweather</v>
      </c>
      <c r="D5" s="12" t="str">
        <f>IFERROR(__xludf.DUMMYFUNCTION("""COMPUTED_VALUE"""),"Floyd")</f>
        <v>Floyd</v>
      </c>
      <c r="E5" s="12" t="str">
        <f>IFERROR(__xludf.DUMMYFUNCTION("""COMPUTED_VALUE"""),"CVG")</f>
        <v>CVG</v>
      </c>
      <c r="F5" s="12" t="str">
        <f>IFERROR(__xludf.DUMMYFUNCTION("""COMPUTED_VALUE"""),"qwerty.azert@hotmail.ca")</f>
        <v>qwerty.azert@hotmail.ca</v>
      </c>
      <c r="G5" s="12" t="str">
        <f>IFERROR(__xludf.DUMMYFUNCTION("""COMPUTED_VALUE"""),"613-234-0987")</f>
        <v>613-234-0987</v>
      </c>
      <c r="H5" s="12" t="str">
        <f>IFERROR(__xludf.DUMMYFUNCTION("""COMPUTED_VALUE"""),"LeBron James")</f>
        <v>LeBron James</v>
      </c>
      <c r="I5" s="12" t="str">
        <f>IFERROR(__xludf.DUMMYFUNCTION("""COMPUTED_VALUE"""),"karhar1141@gmail.com")</f>
        <v>karhar1141@gmail.com</v>
      </c>
      <c r="J5" s="12" t="str">
        <f>IFERROR(__xludf.DUMMYFUNCTION("""COMPUTED_VALUE"""),"Chercheur postdoctoral/Postdoctorate research fellow")</f>
        <v>Chercheur postdoctoral/Postdoctorate research fellow</v>
      </c>
      <c r="K5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5" s="12" t="str">
        <f>IFERROR(__xludf.DUMMYFUNCTION("""COMPUTED_VALUE"""),"Temps partiel/Part Time")</f>
        <v>Temps partiel/Part Time</v>
      </c>
      <c r="M5" s="32"/>
      <c r="N5" s="32"/>
      <c r="O5" s="32">
        <f>IFERROR(__xludf.DUMMYFUNCTION("""COMPUTED_VALUE"""),40790.0)</f>
        <v>40790</v>
      </c>
      <c r="P5" s="32">
        <f>IFERROR(__xludf.DUMMYFUNCTION("""COMPUTED_VALUE"""),46873.0)</f>
        <v>46873</v>
      </c>
      <c r="Q5" s="12" t="str">
        <f>IFERROR(__xludf.DUMMYFUNCTION("""COMPUTED_VALUE"""),"moins de 10 heures/less then 10 hours")</f>
        <v>moins de 10 heures/less then 10 hours</v>
      </c>
      <c r="R5" s="32">
        <f>IFERROR(__xludf.DUMMYFUNCTION("""COMPUTED_VALUE"""),44275.0)</f>
        <v>44275</v>
      </c>
      <c r="S5" s="12" t="str">
        <f>IFERROR(__xludf.DUMMYFUNCTION("""COMPUTED_VALUE"""),"Oui/Yes")</f>
        <v>Oui/Yes</v>
      </c>
      <c r="T5" s="12" t="str">
        <f>IFERROR(__xludf.DUMMYFUNCTION("""COMPUTED_VALUE"""),"Oui/Yes")</f>
        <v>Oui/Yes</v>
      </c>
      <c r="U5" s="12" t="str">
        <f>IFERROR(__xludf.DUMMYFUNCTION("""COMPUTED_VALUE"""),"Oui/Yes")</f>
        <v>Oui/Yes</v>
      </c>
      <c r="V5" s="12" t="str">
        <f>IFERROR(__xludf.DUMMYFUNCTION("""COMPUTED_VALUE"""),"Oui/Yes")</f>
        <v>Oui/Yes</v>
      </c>
      <c r="W5" s="12" t="str">
        <f>IFERROR(__xludf.DUMMYFUNCTION("""COMPUTED_VALUE"""),"Oui/Yes")</f>
        <v>Oui/Yes</v>
      </c>
      <c r="X5" s="12" t="str">
        <f>IFERROR(__xludf.DUMMYFUNCTION("""COMPUTED_VALUE"""),"Oui/Yes")</f>
        <v>Oui/Yes</v>
      </c>
      <c r="Y5" s="12" t="str">
        <f>IFERROR(__xludf.DUMMYFUNCTION("""COMPUTED_VALUE"""),"Oui/Yes")</f>
        <v>Oui/Yes</v>
      </c>
      <c r="Z5" s="12" t="str">
        <f>IFERROR(__xludf.DUMMYFUNCTION("""COMPUTED_VALUE"""),"Oui/Yes")</f>
        <v>Oui/Yes</v>
      </c>
      <c r="AA5" s="12" t="str">
        <f>IFERROR(__xludf.DUMMYFUNCTION("""COMPUTED_VALUE"""),"208A")</f>
        <v>208A</v>
      </c>
      <c r="AB5" s="12" t="str">
        <f>IFERROR(__xludf.DUMMYFUNCTION("""COMPUTED_VALUE"""),"Dépot de clé/Key Deposit")</f>
        <v>Dépot de clé/Key Deposit</v>
      </c>
      <c r="AC5" s="12"/>
      <c r="AD5" s="12"/>
      <c r="AE5" s="37" t="str">
        <f>IFERROR(__xludf.DUMMYFUNCTION("""COMPUTED_VALUE"""),"https://drive.google.com/open?id=1njV3JNM_hmKgJmoKE1tBnYY2fNSr1Nmj")</f>
        <v>https://drive.google.com/open?id=1njV3JNM_hmKgJmoKE1tBnYY2fNSr1Nmj</v>
      </c>
      <c r="AF5" s="37" t="str">
        <f>IFERROR(__xludf.DUMMYFUNCTION("""COMPUTED_VALUE"""),"https://drive.google.com/open?id=1HphdKY-t6yylB82akEs9vVP-xeQL7UWk")</f>
        <v>https://drive.google.com/open?id=1HphdKY-t6yylB82akEs9vVP-xeQL7UWk</v>
      </c>
      <c r="AG5" s="37" t="str">
        <f>IFERROR(__xludf.DUMMYFUNCTION("""COMPUTED_VALUE"""),"https://drive.google.com/open?id=1UJEVkWK3H3Yvx65nJgHdqcdd9qWxaNs5")</f>
        <v>https://drive.google.com/open?id=1UJEVkWK3H3Yvx65nJgHdqcdd9qWxaNs5</v>
      </c>
      <c r="AH5" s="37" t="str">
        <f>IFERROR(__xludf.DUMMYFUNCTION("""COMPUTED_VALUE"""),"https://drive.google.com/open?id=1mRsk_1rMFzx3f9S7DUMpwJZd7fJuSyt0")</f>
        <v>https://drive.google.com/open?id=1mRsk_1rMFzx3f9S7DUMpwJZd7fJuSyt0</v>
      </c>
      <c r="AI5" s="37" t="str">
        <f>IFERROR(__xludf.DUMMYFUNCTION("""COMPUTED_VALUE"""),"https://drive.google.com/open?id=1JfTAJVLn8iam9G5LS7yQgWPneBac6hZL")</f>
        <v>https://drive.google.com/open?id=1JfTAJVLn8iam9G5LS7yQgWPneBac6hZL</v>
      </c>
      <c r="AJ5" s="37" t="str">
        <f>IFERROR(__xludf.DUMMYFUNCTION("""COMPUTED_VALUE"""),"https://drive.google.com/open?id=1Gi7e3p8OE9In1OfIVOZ1T3-3iaBBjm-m")</f>
        <v>https://drive.google.com/open?id=1Gi7e3p8OE9In1OfIVOZ1T3-3iaBBjm-m</v>
      </c>
      <c r="AK5" s="37" t="str">
        <f>IFERROR(__xludf.DUMMYFUNCTION("""COMPUTED_VALUE"""),"https://drive.google.com/open?id=1UBu6WFhnJkm2BWqtfJpc8oyYNlQqXz5P")</f>
        <v>https://drive.google.com/open?id=1UBu6WFhnJkm2BWqtfJpc8oyYNlQqXz5P</v>
      </c>
      <c r="AL5" s="37" t="str">
        <f>IFERROR(__xludf.DUMMYFUNCTION("""COMPUTED_VALUE"""),"https://drive.google.com/open?id=1HthVWX3YafF9czqKrlLkptOCyrEvXNPx")</f>
        <v>https://drive.google.com/open?id=1HthVWX3YafF9czqKrlLkptOCyrEvXNPx</v>
      </c>
      <c r="AM5" s="37" t="str">
        <f>IFERROR(__xludf.DUMMYFUNCTION("""COMPUTED_VALUE"""),"https://drive.google.com/open?id=1dPOHnIMBa7IJ_pvumWkMl2GiNmzc1LVY")</f>
        <v>https://drive.google.com/open?id=1dPOHnIMBa7IJ_pvumWkMl2GiNmzc1LVY</v>
      </c>
      <c r="AN5" s="12" t="str">
        <f>IFERROR(__xludf.DUMMYFUNCTION("""COMPUTED_VALUE"""),"3/15/2021 12:37:04, email sent from kharb044@uottawa.ca to karhar1141@gmail.com")</f>
        <v>3/15/2021 12:37:04, email sent from kharb044@uottawa.ca to karhar1141@gmail.com</v>
      </c>
      <c r="AO5" s="12" t="str">
        <f>IFERROR(__xludf.DUMMYFUNCTION("""COMPUTED_VALUE"""),"O")</f>
        <v>O</v>
      </c>
      <c r="AP5" s="4" t="s">
        <v>382</v>
      </c>
    </row>
    <row r="6">
      <c r="A6" s="31">
        <f>IFERROR(__xludf.DUMMYFUNCTION("""COMPUTED_VALUE"""),44270.51499774306)</f>
        <v>44270.515</v>
      </c>
      <c r="B6" s="12">
        <f>IFERROR(__xludf.DUMMYFUNCTION("""COMPUTED_VALUE"""),1.89237456E8)</f>
        <v>189237456</v>
      </c>
      <c r="C6" s="12" t="str">
        <f>IFERROR(__xludf.DUMMYFUNCTION("""COMPUTED_VALUE"""),"Jeager")</f>
        <v>Jeager</v>
      </c>
      <c r="D6" s="12" t="str">
        <f>IFERROR(__xludf.DUMMYFUNCTION("""COMPUTED_VALUE"""),"Eren")</f>
        <v>Eren</v>
      </c>
      <c r="E6" s="12" t="str">
        <f>IFERROR(__xludf.DUMMYFUNCTION("""COMPUTED_VALUE"""),"Faculté de génie")</f>
        <v>Faculté de génie</v>
      </c>
      <c r="F6" s="12" t="str">
        <f>IFERROR(__xludf.DUMMYFUNCTION("""COMPUTED_VALUE"""),"Humanity@gmail.ca")</f>
        <v>Humanity@gmail.ca</v>
      </c>
      <c r="G6" s="12" t="str">
        <f>IFERROR(__xludf.DUMMYFUNCTION("""COMPUTED_VALUE"""),"514-233-9876")</f>
        <v>514-233-9876</v>
      </c>
      <c r="H6" s="12" t="str">
        <f>IFERROR(__xludf.DUMMYFUNCTION("""COMPUTED_VALUE"""),"Mikasa Ackerman")</f>
        <v>Mikasa Ackerman</v>
      </c>
      <c r="I6" s="12" t="str">
        <f>IFERROR(__xludf.DUMMYFUNCTION("""COMPUTED_VALUE"""),"johnsmith401032@gmail.com")</f>
        <v>johnsmith401032@gmail.com</v>
      </c>
      <c r="J6" s="12" t="str">
        <f>IFERROR(__xludf.DUMMYFUNCTION("""COMPUTED_VALUE"""),"Employé de uOttawa/uOttawa employee")</f>
        <v>Employé de uOttawa/uOttawa employee</v>
      </c>
      <c r="K6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6" s="12" t="str">
        <f>IFERROR(__xludf.DUMMYFUNCTION("""COMPUTED_VALUE"""),"Temps plein/Full Time")</f>
        <v>Temps plein/Full Time</v>
      </c>
      <c r="M6" s="32">
        <f>IFERROR(__xludf.DUMMYFUNCTION("""COMPUTED_VALUE"""),42982.0)</f>
        <v>42982</v>
      </c>
      <c r="N6" s="32">
        <f>IFERROR(__xludf.DUMMYFUNCTION("""COMPUTED_VALUE"""),45747.0)</f>
        <v>45747</v>
      </c>
      <c r="O6" s="32"/>
      <c r="P6" s="32"/>
      <c r="Q6" s="12"/>
      <c r="R6" s="32">
        <f>IFERROR(__xludf.DUMMYFUNCTION("""COMPUTED_VALUE"""),44277.0)</f>
        <v>44277</v>
      </c>
      <c r="S6" s="12" t="str">
        <f>IFERROR(__xludf.DUMMYFUNCTION("""COMPUTED_VALUE"""),"Oui/Yes")</f>
        <v>Oui/Yes</v>
      </c>
      <c r="T6" s="12" t="str">
        <f>IFERROR(__xludf.DUMMYFUNCTION("""COMPUTED_VALUE"""),"Oui/Yes")</f>
        <v>Oui/Yes</v>
      </c>
      <c r="U6" s="12" t="str">
        <f>IFERROR(__xludf.DUMMYFUNCTION("""COMPUTED_VALUE"""),"Oui/Yes")</f>
        <v>Oui/Yes</v>
      </c>
      <c r="V6" s="12" t="str">
        <f>IFERROR(__xludf.DUMMYFUNCTION("""COMPUTED_VALUE"""),"Oui/Yes")</f>
        <v>Oui/Yes</v>
      </c>
      <c r="W6" s="12" t="str">
        <f>IFERROR(__xludf.DUMMYFUNCTION("""COMPUTED_VALUE"""),"Oui/Yes")</f>
        <v>Oui/Yes</v>
      </c>
      <c r="X6" s="12" t="str">
        <f>IFERROR(__xludf.DUMMYFUNCTION("""COMPUTED_VALUE"""),"Oui/Yes")</f>
        <v>Oui/Yes</v>
      </c>
      <c r="Y6" s="12" t="str">
        <f>IFERROR(__xludf.DUMMYFUNCTION("""COMPUTED_VALUE"""),"Oui/Yes")</f>
        <v>Oui/Yes</v>
      </c>
      <c r="Z6" s="12" t="str">
        <f>IFERROR(__xludf.DUMMYFUNCTION("""COMPUTED_VALUE"""),"Oui/Yes")</f>
        <v>Oui/Yes</v>
      </c>
      <c r="AA6" s="12" t="str">
        <f>IFERROR(__xludf.DUMMYFUNCTION("""COMPUTED_VALUE"""),"1232Z")</f>
        <v>1232Z</v>
      </c>
      <c r="AB6" s="12" t="str">
        <f>IFERROR(__xludf.DUMMYFUNCTION("""COMPUTED_VALUE"""),"Dépot de clé/Key Deposit, Dépot de carte/Card Deposit")</f>
        <v>Dépot de clé/Key Deposit, Dépot de carte/Card Deposit</v>
      </c>
      <c r="AC6" s="12"/>
      <c r="AD6" s="12"/>
      <c r="AE6" s="37" t="str">
        <f>IFERROR(__xludf.DUMMYFUNCTION("""COMPUTED_VALUE"""),"https://drive.google.com/open?id=1ahToE804B9JWpe2lp0UnpcK7BlO9A5Jo")</f>
        <v>https://drive.google.com/open?id=1ahToE804B9JWpe2lp0UnpcK7BlO9A5Jo</v>
      </c>
      <c r="AF6" s="37" t="str">
        <f>IFERROR(__xludf.DUMMYFUNCTION("""COMPUTED_VALUE"""),"https://drive.google.com/open?id=14rcchOPn6H4pkD1PxfcWHFZloZpdHkGI")</f>
        <v>https://drive.google.com/open?id=14rcchOPn6H4pkD1PxfcWHFZloZpdHkGI</v>
      </c>
      <c r="AG6" s="37" t="str">
        <f>IFERROR(__xludf.DUMMYFUNCTION("""COMPUTED_VALUE"""),"https://drive.google.com/open?id=1BxxBFMKYFA5_7fIMQUl6gDV9MzVmt5Ud")</f>
        <v>https://drive.google.com/open?id=1BxxBFMKYFA5_7fIMQUl6gDV9MzVmt5Ud</v>
      </c>
      <c r="AH6" s="37" t="str">
        <f>IFERROR(__xludf.DUMMYFUNCTION("""COMPUTED_VALUE"""),"https://drive.google.com/open?id=1EecCldgXYAXjqNhKJ-Gs25WUWpNiHDnw")</f>
        <v>https://drive.google.com/open?id=1EecCldgXYAXjqNhKJ-Gs25WUWpNiHDnw</v>
      </c>
      <c r="AI6" s="37" t="str">
        <f>IFERROR(__xludf.DUMMYFUNCTION("""COMPUTED_VALUE"""),"https://drive.google.com/open?id=1gW2ekASnBZqloaBRYZLmKobIv3xweOvb")</f>
        <v>https://drive.google.com/open?id=1gW2ekASnBZqloaBRYZLmKobIv3xweOvb</v>
      </c>
      <c r="AJ6" s="37" t="str">
        <f>IFERROR(__xludf.DUMMYFUNCTION("""COMPUTED_VALUE"""),"https://drive.google.com/open?id=1MPNnBL-09dT4b8-QMPXeyvWCpo5bsC6Q")</f>
        <v>https://drive.google.com/open?id=1MPNnBL-09dT4b8-QMPXeyvWCpo5bsC6Q</v>
      </c>
      <c r="AK6" s="37" t="str">
        <f>IFERROR(__xludf.DUMMYFUNCTION("""COMPUTED_VALUE"""),"https://drive.google.com/open?id=1rJOJcUmxXoREuZ3TbrxWDcMiZ8hr0VLz")</f>
        <v>https://drive.google.com/open?id=1rJOJcUmxXoREuZ3TbrxWDcMiZ8hr0VLz</v>
      </c>
      <c r="AL6" s="37" t="str">
        <f>IFERROR(__xludf.DUMMYFUNCTION("""COMPUTED_VALUE"""),"https://drive.google.com/open?id=1jdTqoXZVGDwR6C4sWr87u9kSLY954_44")</f>
        <v>https://drive.google.com/open?id=1jdTqoXZVGDwR6C4sWr87u9kSLY954_44</v>
      </c>
      <c r="AM6" s="37" t="str">
        <f>IFERROR(__xludf.DUMMYFUNCTION("""COMPUTED_VALUE"""),"https://drive.google.com/open?id=1eXCp304C7TTNMKZoC68rN123NHX-bIaA")</f>
        <v>https://drive.google.com/open?id=1eXCp304C7TTNMKZoC68rN123NHX-bIaA</v>
      </c>
      <c r="AN6" s="12" t="str">
        <f>IFERROR(__xludf.DUMMYFUNCTION("""COMPUTED_VALUE"""),"3/15/2021 12:37:06, email sent from kharb044@uottawa.ca to johnsmith401032@gmail.com")</f>
        <v>3/15/2021 12:37:06, email sent from kharb044@uottawa.ca to johnsmith401032@gmail.com</v>
      </c>
      <c r="AO6" s="12" t="str">
        <f>IFERROR(__xludf.DUMMYFUNCTION("""COMPUTED_VALUE"""),"O")</f>
        <v>O</v>
      </c>
      <c r="AP6" s="4" t="s">
        <v>382</v>
      </c>
    </row>
    <row r="7">
      <c r="A7" s="31">
        <f>IFERROR(__xludf.DUMMYFUNCTION("""COMPUTED_VALUE"""),44270.51675391204)</f>
        <v>44270.51675</v>
      </c>
      <c r="B7" s="12">
        <f>IFERROR(__xludf.DUMMYFUNCTION("""COMPUTED_VALUE"""),3.00696969E8)</f>
        <v>300696969</v>
      </c>
      <c r="C7" s="12" t="str">
        <f>IFERROR(__xludf.DUMMYFUNCTION("""COMPUTED_VALUE"""),"Louis")</f>
        <v>Louis</v>
      </c>
      <c r="D7" s="12" t="str">
        <f>IFERROR(__xludf.DUMMYFUNCTION("""COMPUTED_VALUE"""),"Viton")</f>
        <v>Viton</v>
      </c>
      <c r="E7" s="12" t="str">
        <f>IFERROR(__xludf.DUMMYFUNCTION("""COMPUTED_VALUE"""),"CRPuO")</f>
        <v>CRPuO</v>
      </c>
      <c r="F7" s="12" t="str">
        <f>IFERROR(__xludf.DUMMYFUNCTION("""COMPUTED_VALUE"""),"lkana074@uottawa.ca")</f>
        <v>lkana074@uottawa.ca</v>
      </c>
      <c r="G7" s="12" t="str">
        <f>IFERROR(__xludf.DUMMYFUNCTION("""COMPUTED_VALUE"""),"534354354")</f>
        <v>534354354</v>
      </c>
      <c r="H7" s="12" t="str">
        <f>IFERROR(__xludf.DUMMYFUNCTION("""COMPUTED_VALUE"""),"Notorious BIG")</f>
        <v>Notorious BIG</v>
      </c>
      <c r="I7" s="12" t="str">
        <f>IFERROR(__xludf.DUMMYFUNCTION("""COMPUTED_VALUE"""),"BIGD@outlook.com")</f>
        <v>BIGD@outlook.com</v>
      </c>
      <c r="J7" s="12" t="str">
        <f>IFERROR(__xludf.DUMMYFUNCTION("""COMPUTED_VALUE"""),"Chercheur postdoctoral/Postdoctorate research fellow")</f>
        <v>Chercheur postdoctoral/Postdoctorate research fellow</v>
      </c>
      <c r="K7" s="12" t="str">
        <f>IFERROR(__xludf.DUMMYFUNCTION("""COMPUTED_VALUE"""),"Oui/Yes")</f>
        <v>Oui/Yes</v>
      </c>
      <c r="L7" s="12" t="str">
        <f>IFERROR(__xludf.DUMMYFUNCTION("""COMPUTED_VALUE"""),"Temps plein/Full Time")</f>
        <v>Temps plein/Full Time</v>
      </c>
      <c r="M7" s="32">
        <f>IFERROR(__xludf.DUMMYFUNCTION("""COMPUTED_VALUE"""),44286.0)</f>
        <v>44286</v>
      </c>
      <c r="N7" s="32">
        <f>IFERROR(__xludf.DUMMYFUNCTION("""COMPUTED_VALUE"""),44339.0)</f>
        <v>44339</v>
      </c>
      <c r="O7" s="32"/>
      <c r="P7" s="32"/>
      <c r="Q7" s="12"/>
      <c r="R7" s="32">
        <f>IFERROR(__xludf.DUMMYFUNCTION("""COMPUTED_VALUE"""),44459.0)</f>
        <v>44459</v>
      </c>
      <c r="S7" s="12" t="str">
        <f>IFERROR(__xludf.DUMMYFUNCTION("""COMPUTED_VALUE"""),"Oui/Yes")</f>
        <v>Oui/Yes</v>
      </c>
      <c r="T7" s="12" t="str">
        <f>IFERROR(__xludf.DUMMYFUNCTION("""COMPUTED_VALUE"""),"Oui/Yes")</f>
        <v>Oui/Yes</v>
      </c>
      <c r="U7" s="12" t="str">
        <f>IFERROR(__xludf.DUMMYFUNCTION("""COMPUTED_VALUE"""),"Oui/Yes")</f>
        <v>Oui/Yes</v>
      </c>
      <c r="V7" s="12" t="str">
        <f>IFERROR(__xludf.DUMMYFUNCTION("""COMPUTED_VALUE"""),"Oui/Yes")</f>
        <v>Oui/Yes</v>
      </c>
      <c r="W7" s="12" t="str">
        <f>IFERROR(__xludf.DUMMYFUNCTION("""COMPUTED_VALUE"""),"Oui/Yes")</f>
        <v>Oui/Yes</v>
      </c>
      <c r="X7" s="12" t="str">
        <f>IFERROR(__xludf.DUMMYFUNCTION("""COMPUTED_VALUE"""),"Oui/Yes")</f>
        <v>Oui/Yes</v>
      </c>
      <c r="Y7" s="12" t="str">
        <f>IFERROR(__xludf.DUMMYFUNCTION("""COMPUTED_VALUE"""),"Oui/Yes")</f>
        <v>Oui/Yes</v>
      </c>
      <c r="Z7" s="12" t="str">
        <f>IFERROR(__xludf.DUMMYFUNCTION("""COMPUTED_VALUE"""),"Oui/Yes")</f>
        <v>Oui/Yes</v>
      </c>
      <c r="AA7" s="12" t="str">
        <f>IFERROR(__xludf.DUMMYFUNCTION("""COMPUTED_VALUE"""),"1234556789")</f>
        <v>1234556789</v>
      </c>
      <c r="AB7" s="12" t="str">
        <f>IFERROR(__xludf.DUMMYFUNCTION("""COMPUTED_VALUE"""),"Dépot de clé/Key Deposit")</f>
        <v>Dépot de clé/Key Deposit</v>
      </c>
      <c r="AC7" s="12" t="str">
        <f>IFERROR(__xludf.DUMMYFUNCTION("""COMPUTED_VALUE"""),"rty")</f>
        <v>rty</v>
      </c>
      <c r="AD7" s="12" t="str">
        <f>IFERROR(__xludf.DUMMYFUNCTION("""COMPUTED_VALUE"""),"rty")</f>
        <v>rty</v>
      </c>
      <c r="AE7" s="37" t="str">
        <f>IFERROR(__xludf.DUMMYFUNCTION("""COMPUTED_VALUE"""),"https://drive.google.com/open?id=1ZzeFHnIsHq8aSk4rq5_6gn0IQcgt_bbM")</f>
        <v>https://drive.google.com/open?id=1ZzeFHnIsHq8aSk4rq5_6gn0IQcgt_bbM</v>
      </c>
      <c r="AF7" s="37" t="str">
        <f>IFERROR(__xludf.DUMMYFUNCTION("""COMPUTED_VALUE"""),"https://drive.google.com/open?id=1UK27rueL8FJ69379rAIkWF64ijqn8UXL")</f>
        <v>https://drive.google.com/open?id=1UK27rueL8FJ69379rAIkWF64ijqn8UXL</v>
      </c>
      <c r="AG7" s="37" t="str">
        <f>IFERROR(__xludf.DUMMYFUNCTION("""COMPUTED_VALUE"""),"https://drive.google.com/open?id=1b14eXkw3Ggq26uRI8N-hm5_OMG8nCZBb")</f>
        <v>https://drive.google.com/open?id=1b14eXkw3Ggq26uRI8N-hm5_OMG8nCZBb</v>
      </c>
      <c r="AH7" s="37" t="str">
        <f>IFERROR(__xludf.DUMMYFUNCTION("""COMPUTED_VALUE"""),"https://drive.google.com/open?id=1n1gWPXrb-R0DKQmLsI0GPtMS5wl3s-G7")</f>
        <v>https://drive.google.com/open?id=1n1gWPXrb-R0DKQmLsI0GPtMS5wl3s-G7</v>
      </c>
      <c r="AI7" s="37" t="str">
        <f>IFERROR(__xludf.DUMMYFUNCTION("""COMPUTED_VALUE"""),"https://drive.google.com/open?id=1qBbdW-_Juef4OsGowqRUgNZUQ6lgxWD7")</f>
        <v>https://drive.google.com/open?id=1qBbdW-_Juef4OsGowqRUgNZUQ6lgxWD7</v>
      </c>
      <c r="AJ7" s="37" t="str">
        <f>IFERROR(__xludf.DUMMYFUNCTION("""COMPUTED_VALUE"""),"https://drive.google.com/open?id=1VaUBBwDwxRmpL9jmVvrM7IkyrQSG-hgF")</f>
        <v>https://drive.google.com/open?id=1VaUBBwDwxRmpL9jmVvrM7IkyrQSG-hgF</v>
      </c>
      <c r="AK7" s="37" t="str">
        <f>IFERROR(__xludf.DUMMYFUNCTION("""COMPUTED_VALUE"""),"https://drive.google.com/open?id=1131p03QjeXDwPplcuafCV0vDQKYlQ7by")</f>
        <v>https://drive.google.com/open?id=1131p03QjeXDwPplcuafCV0vDQKYlQ7by</v>
      </c>
      <c r="AL7" s="37" t="str">
        <f>IFERROR(__xludf.DUMMYFUNCTION("""COMPUTED_VALUE"""),"https://drive.google.com/open?id=1R3PqkEPJVz-T84U7T-ce92w-G1VLtAr3")</f>
        <v>https://drive.google.com/open?id=1R3PqkEPJVz-T84U7T-ce92w-G1VLtAr3</v>
      </c>
      <c r="AM7" s="37" t="str">
        <f>IFERROR(__xludf.DUMMYFUNCTION("""COMPUTED_VALUE"""),"https://drive.google.com/open?id=16VkS7RMGIAlBIh0zUndvwZXi2jsM-fxA")</f>
        <v>https://drive.google.com/open?id=16VkS7RMGIAlBIh0zUndvwZXi2jsM-fxA</v>
      </c>
      <c r="AN7" s="12" t="str">
        <f>IFERROR(__xludf.DUMMYFUNCTION("""COMPUTED_VALUE"""),"3/15/2021 12:37:08, email sent from kharb044@uottawa.ca to BIGD@outlook.com")</f>
        <v>3/15/2021 12:37:08, email sent from kharb044@uottawa.ca to BIGD@outlook.com</v>
      </c>
      <c r="AO7" s="12" t="str">
        <f>IFERROR(__xludf.DUMMYFUNCTION("""COMPUTED_VALUE"""),"O")</f>
        <v>O</v>
      </c>
      <c r="AP7" s="4" t="s">
        <v>382</v>
      </c>
    </row>
    <row r="8">
      <c r="A8" s="31">
        <f>IFERROR(__xludf.DUMMYFUNCTION("""COMPUTED_VALUE"""),44293.87996675926)</f>
        <v>44293.87997</v>
      </c>
      <c r="B8" s="12"/>
      <c r="C8" s="12" t="str">
        <f>IFERROR(__xludf.DUMMYFUNCTION("""COMPUTED_VALUE"""),"Gratton")</f>
        <v>Gratton</v>
      </c>
      <c r="D8" s="12" t="str">
        <f>IFERROR(__xludf.DUMMYFUNCTION("""COMPUTED_VALUE"""),"Bob")</f>
        <v>Bob</v>
      </c>
      <c r="E8" s="12" t="str">
        <f>IFERROR(__xludf.DUMMYFUNCTION("""COMPUTED_VALUE"""),"CRPuO")</f>
        <v>CRPuO</v>
      </c>
      <c r="F8" s="12" t="str">
        <f>IFERROR(__xludf.DUMMYFUNCTION("""COMPUTED_VALUE"""),"vagile9840@art2427.com")</f>
        <v>vagile9840@art2427.com</v>
      </c>
      <c r="G8" s="12" t="str">
        <f>IFERROR(__xludf.DUMMYFUNCTION("""COMPUTED_VALUE"""),"123 456 7890")</f>
        <v>123 456 7890</v>
      </c>
      <c r="H8" s="12" t="str">
        <f>IFERROR(__xludf.DUMMYFUNCTION("""COMPUTED_VALUE"""),"bob")</f>
        <v>bob</v>
      </c>
      <c r="I8" s="12" t="str">
        <f>IFERROR(__xludf.DUMMYFUNCTION("""COMPUTED_VALUE"""),"vagile9840@art2427.com")</f>
        <v>vagile9840@art2427.com</v>
      </c>
      <c r="J8" s="12" t="str">
        <f>IFERROR(__xludf.DUMMYFUNCTION("""COMPUTED_VALUE"""),"Chercheur postdoctoral/Postdoctorate research fellow")</f>
        <v>Chercheur postdoctoral/Postdoctorate research fellow</v>
      </c>
      <c r="K8" s="12" t="str">
        <f>IFERROR(__xludf.DUMMYFUNCTION("""COMPUTED_VALUE"""),"Oui/Yes")</f>
        <v>Oui/Yes</v>
      </c>
      <c r="L8" s="12" t="str">
        <f>IFERROR(__xludf.DUMMYFUNCTION("""COMPUTED_VALUE"""),"Temps plein/Full Time")</f>
        <v>Temps plein/Full Time</v>
      </c>
      <c r="M8" s="32">
        <f>IFERROR(__xludf.DUMMYFUNCTION("""COMPUTED_VALUE"""),44299.0)</f>
        <v>44299</v>
      </c>
      <c r="N8" s="32">
        <f>IFERROR(__xludf.DUMMYFUNCTION("""COMPUTED_VALUE"""),44315.0)</f>
        <v>44315</v>
      </c>
      <c r="O8" s="32"/>
      <c r="P8" s="32"/>
      <c r="Q8" s="12"/>
      <c r="R8" s="32">
        <f>IFERROR(__xludf.DUMMYFUNCTION("""COMPUTED_VALUE"""),44292.0)</f>
        <v>44292</v>
      </c>
      <c r="S8" s="12" t="str">
        <f>IFERROR(__xludf.DUMMYFUNCTION("""COMPUTED_VALUE"""),"Oui/Yes")</f>
        <v>Oui/Yes</v>
      </c>
      <c r="T8" s="12" t="str">
        <f>IFERROR(__xludf.DUMMYFUNCTION("""COMPUTED_VALUE"""),"Oui/Yes")</f>
        <v>Oui/Yes</v>
      </c>
      <c r="U8" s="12" t="str">
        <f>IFERROR(__xludf.DUMMYFUNCTION("""COMPUTED_VALUE"""),"Oui/Yes")</f>
        <v>Oui/Yes</v>
      </c>
      <c r="V8" s="12" t="str">
        <f>IFERROR(__xludf.DUMMYFUNCTION("""COMPUTED_VALUE"""),"Oui/Yes")</f>
        <v>Oui/Yes</v>
      </c>
      <c r="W8" s="12" t="str">
        <f>IFERROR(__xludf.DUMMYFUNCTION("""COMPUTED_VALUE"""),"Oui/Yes")</f>
        <v>Oui/Yes</v>
      </c>
      <c r="X8" s="12" t="str">
        <f>IFERROR(__xludf.DUMMYFUNCTION("""COMPUTED_VALUE"""),"Oui/Yes")</f>
        <v>Oui/Yes</v>
      </c>
      <c r="Y8" s="12" t="str">
        <f>IFERROR(__xludf.DUMMYFUNCTION("""COMPUTED_VALUE"""),"Oui/Yes")</f>
        <v>Oui/Yes</v>
      </c>
      <c r="Z8" s="12" t="str">
        <f>IFERROR(__xludf.DUMMYFUNCTION("""COMPUTED_VALUE"""),"Oui/Yes")</f>
        <v>Oui/Yes</v>
      </c>
      <c r="AA8" s="12" t="str">
        <f>IFERROR(__xludf.DUMMYFUNCTION("""COMPUTED_VALUE"""),"208A")</f>
        <v>208A</v>
      </c>
      <c r="AB8" s="12" t="str">
        <f>IFERROR(__xludf.DUMMYFUNCTION("""COMPUTED_VALUE"""),"Dépot de clé/Key Deposit")</f>
        <v>Dépot de clé/Key Deposit</v>
      </c>
      <c r="AC8" s="12" t="str">
        <f>IFERROR(__xludf.DUMMYFUNCTION("""COMPUTED_VALUE"""),"123")</f>
        <v>123</v>
      </c>
      <c r="AD8" s="12" t="str">
        <f>IFERROR(__xludf.DUMMYFUNCTION("""COMPUTED_VALUE"""),"123")</f>
        <v>123</v>
      </c>
      <c r="AE8" s="37" t="str">
        <f>IFERROR(__xludf.DUMMYFUNCTION("""COMPUTED_VALUE"""),"https://drive.google.com/open?id=1FN0X7Cxqyn9dl6_ZEPRRVRDLC1PfIKtv")</f>
        <v>https://drive.google.com/open?id=1FN0X7Cxqyn9dl6_ZEPRRVRDLC1PfIKtv</v>
      </c>
      <c r="AF8" s="37" t="str">
        <f>IFERROR(__xludf.DUMMYFUNCTION("""COMPUTED_VALUE"""),"https://drive.google.com/open?id=1D6rqmtYXkh8ARIX-Or9F7rSH7ja1F6op")</f>
        <v>https://drive.google.com/open?id=1D6rqmtYXkh8ARIX-Or9F7rSH7ja1F6op</v>
      </c>
      <c r="AG8" s="37" t="str">
        <f>IFERROR(__xludf.DUMMYFUNCTION("""COMPUTED_VALUE"""),"https://drive.google.com/open?id=1b7pclbSdmxfcFoPW2w8WqKoa3-ZivgPy")</f>
        <v>https://drive.google.com/open?id=1b7pclbSdmxfcFoPW2w8WqKoa3-ZivgPy</v>
      </c>
      <c r="AH8" s="37" t="str">
        <f>IFERROR(__xludf.DUMMYFUNCTION("""COMPUTED_VALUE"""),"https://drive.google.com/open?id=16Cqvl0GWNWaYKiINdSqi3uLc0LIsDBFI")</f>
        <v>https://drive.google.com/open?id=16Cqvl0GWNWaYKiINdSqi3uLc0LIsDBFI</v>
      </c>
      <c r="AI8" s="37" t="str">
        <f>IFERROR(__xludf.DUMMYFUNCTION("""COMPUTED_VALUE"""),"https://drive.google.com/open?id=1JKdLy9QTm0EpHRS7CxaZzeHexH4uRUj5")</f>
        <v>https://drive.google.com/open?id=1JKdLy9QTm0EpHRS7CxaZzeHexH4uRUj5</v>
      </c>
      <c r="AJ8" s="37" t="str">
        <f>IFERROR(__xludf.DUMMYFUNCTION("""COMPUTED_VALUE"""),"https://drive.google.com/open?id=1rksUmBUzEWxdWCTA_vyfjovGpTN2moQC")</f>
        <v>https://drive.google.com/open?id=1rksUmBUzEWxdWCTA_vyfjovGpTN2moQC</v>
      </c>
      <c r="AK8" s="37" t="str">
        <f>IFERROR(__xludf.DUMMYFUNCTION("""COMPUTED_VALUE"""),"https://drive.google.com/open?id=1p533oC_UCbmtVpE-KxUhovOG6pom_fdp")</f>
        <v>https://drive.google.com/open?id=1p533oC_UCbmtVpE-KxUhovOG6pom_fdp</v>
      </c>
      <c r="AL8" s="37" t="str">
        <f>IFERROR(__xludf.DUMMYFUNCTION("""COMPUTED_VALUE"""),"https://drive.google.com/open?id=1dhzGfn02WnLKFqBUW6sQUrPYyemWHnCS")</f>
        <v>https://drive.google.com/open?id=1dhzGfn02WnLKFqBUW6sQUrPYyemWHnCS</v>
      </c>
      <c r="AM8" s="37" t="str">
        <f>IFERROR(__xludf.DUMMYFUNCTION("""COMPUTED_VALUE"""),"https://drive.google.com/open?id=1tPe0OePM7BZby4P512AiSEefk8XPPPl0")</f>
        <v>https://drive.google.com/open?id=1tPe0OePM7BZby4P512AiSEefk8XPPPl0</v>
      </c>
      <c r="AN8" s="12" t="str">
        <f>IFERROR(__xludf.DUMMYFUNCTION("""COMPUTED_VALUE"""),"4/7/2021 21:07:17, email sent from kharb044@uottawa.ca to vagile9840@art2427.com")</f>
        <v>4/7/2021 21:07:17, email sent from kharb044@uottawa.ca to vagile9840@art2427.com</v>
      </c>
      <c r="AO8" s="12" t="str">
        <f>IFERROR(__xludf.DUMMYFUNCTION("""COMPUTED_VALUE"""),"O")</f>
        <v>O</v>
      </c>
      <c r="AP8" s="11" t="s">
        <v>382</v>
      </c>
    </row>
    <row r="13">
      <c r="A13" s="4"/>
    </row>
  </sheetData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  <hyperlink r:id="rId19" ref="AE4"/>
    <hyperlink r:id="rId20" ref="AF4"/>
    <hyperlink r:id="rId21" ref="AG4"/>
    <hyperlink r:id="rId22" ref="AH4"/>
    <hyperlink r:id="rId23" ref="AI4"/>
    <hyperlink r:id="rId24" ref="AJ4"/>
    <hyperlink r:id="rId25" ref="AK4"/>
    <hyperlink r:id="rId26" ref="AL4"/>
    <hyperlink r:id="rId27" ref="AM4"/>
    <hyperlink r:id="rId28" ref="AE5"/>
    <hyperlink r:id="rId29" ref="AF5"/>
    <hyperlink r:id="rId30" ref="AG5"/>
    <hyperlink r:id="rId31" ref="AH5"/>
    <hyperlink r:id="rId32" ref="AI5"/>
    <hyperlink r:id="rId33" ref="AJ5"/>
    <hyperlink r:id="rId34" ref="AK5"/>
    <hyperlink r:id="rId35" ref="AL5"/>
    <hyperlink r:id="rId36" ref="AM5"/>
    <hyperlink r:id="rId37" ref="AE6"/>
    <hyperlink r:id="rId38" ref="AF6"/>
    <hyperlink r:id="rId39" ref="AG6"/>
    <hyperlink r:id="rId40" ref="AH6"/>
    <hyperlink r:id="rId41" ref="AI6"/>
    <hyperlink r:id="rId42" ref="AJ6"/>
    <hyperlink r:id="rId43" ref="AK6"/>
    <hyperlink r:id="rId44" ref="AL6"/>
    <hyperlink r:id="rId45" ref="AM6"/>
    <hyperlink r:id="rId46" ref="AE7"/>
    <hyperlink r:id="rId47" ref="AF7"/>
    <hyperlink r:id="rId48" ref="AG7"/>
    <hyperlink r:id="rId49" ref="AH7"/>
    <hyperlink r:id="rId50" ref="AI7"/>
    <hyperlink r:id="rId51" ref="AJ7"/>
    <hyperlink r:id="rId52" ref="AK7"/>
    <hyperlink r:id="rId53" ref="AL7"/>
    <hyperlink r:id="rId54" ref="AM7"/>
    <hyperlink r:id="rId55" ref="AE8"/>
    <hyperlink r:id="rId56" ref="AF8"/>
    <hyperlink r:id="rId57" ref="AG8"/>
    <hyperlink r:id="rId58" ref="AH8"/>
    <hyperlink r:id="rId59" ref="AI8"/>
    <hyperlink r:id="rId60" ref="AJ8"/>
    <hyperlink r:id="rId61" ref="AK8"/>
    <hyperlink r:id="rId62" ref="AL8"/>
    <hyperlink r:id="rId63" ref="AM8"/>
  </hyperlinks>
  <drawing r:id="rId64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" t="str">
        <f>IFERROR(__xludf.DUMMYFUNCTION("Query(IMPORTRANGE(""https://docs.google.com/spreadsheets/d/1-I4eTF3OKmI9BcSYdUZkSnkaoh2mwL2ngRx2m9iW4XU/edit#gid=311660110"",""Form Responses 1!A1:AO2112""), ""WHERE Col41 = 'N'"",1)"),"Timestamp")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12" t="str">
        <f>IFERROR(__xludf.DUMMYFUNCTION("""COMPUTED_VALUE"""),"Preuve formation SIMDUT/Completed my WHMIS Training")</f>
        <v>Preuve formation SIMDUT/Completed my WHMIS Training</v>
      </c>
      <c r="AF1" s="12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2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2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2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2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2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2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2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2" t="str">
        <f>IFERROR(__xludf.DUMMYFUNCTION("""COMPUTED_VALUE"""),"Template 1 - Send Status")</f>
        <v>Template 1 - Send Status</v>
      </c>
      <c r="AO1" s="12" t="str">
        <f>IFERROR(__xludf.DUMMYFUNCTION("""COMPUTED_VALUE"""),"Aprobation de la demande départements (O/N)")</f>
        <v>Aprobation de la demande départements (O/N)</v>
      </c>
    </row>
    <row r="2">
      <c r="A2" s="31">
        <f>IFERROR(__xludf.DUMMYFUNCTION("""COMPUTED_VALUE"""),44270.51163940973)</f>
        <v>44270.51164</v>
      </c>
      <c r="B2" s="12">
        <f>IFERROR(__xludf.DUMMYFUNCTION("""COMPUTED_VALUE"""),3.00112123E8)</f>
        <v>300112123</v>
      </c>
      <c r="C2" s="12" t="str">
        <f>IFERROR(__xludf.DUMMYFUNCTION("""COMPUTED_VALUE"""),"Clay")</f>
        <v>Clay</v>
      </c>
      <c r="D2" s="12" t="str">
        <f>IFERROR(__xludf.DUMMYFUNCTION("""COMPUTED_VALUE"""),"Cassius")</f>
        <v>Cassius</v>
      </c>
      <c r="E2" s="12" t="str">
        <f>IFERROR(__xludf.DUMMYFUNCTION("""COMPUTED_VALUE"""),"Faculté de génie")</f>
        <v>Faculté de génie</v>
      </c>
      <c r="F2" s="12" t="str">
        <f>IFERROR(__xludf.DUMMYFUNCTION("""COMPUTED_VALUE"""),"mohamedalicassius12312312312@gmail.com")</f>
        <v>mohamedalicassius12312312312@gmail.com</v>
      </c>
      <c r="G2" s="12" t="str">
        <f>IFERROR(__xludf.DUMMYFUNCTION("""COMPUTED_VALUE"""),"613-3214321")</f>
        <v>613-3214321</v>
      </c>
      <c r="H2" s="12" t="str">
        <f>IFERROR(__xludf.DUMMYFUNCTION("""COMPUTED_VALUE"""),"Joe Frazier")</f>
        <v>Joe Frazier</v>
      </c>
      <c r="I2" s="12" t="str">
        <f>IFERROR(__xludf.DUMMYFUNCTION("""COMPUTED_VALUE"""),"lkana074@uottawa.ca")</f>
        <v>lkana074@uottawa.ca</v>
      </c>
      <c r="J2" s="12" t="str">
        <f>IFERROR(__xludf.DUMMYFUNCTION("""COMPUTED_VALUE"""),"Étudiant au doctorat/Doctorate student")</f>
        <v>Étudiant au doctorat/Doctorate student</v>
      </c>
      <c r="K2" s="12" t="str">
        <f>IFERROR(__xludf.DUMMYFUNCTION("""COMPUTED_VALUE"""),"Oui/Yes")</f>
        <v>Oui/Yes</v>
      </c>
      <c r="L2" s="12" t="str">
        <f>IFERROR(__xludf.DUMMYFUNCTION("""COMPUTED_VALUE"""),"Temps partiel/Part Time")</f>
        <v>Temps partiel/Part Time</v>
      </c>
      <c r="M2" s="32"/>
      <c r="N2" s="32"/>
      <c r="O2" s="32">
        <f>IFERROR(__xludf.DUMMYFUNCTION("""COMPUTED_VALUE"""),44327.0)</f>
        <v>44327</v>
      </c>
      <c r="P2" s="32">
        <f>IFERROR(__xludf.DUMMYFUNCTION("""COMPUTED_VALUE"""),44282.0)</f>
        <v>44282</v>
      </c>
      <c r="Q2" s="12" t="str">
        <f>IFERROR(__xludf.DUMMYFUNCTION("""COMPUTED_VALUE"""),"20 à 36 heures/20 to 36 hours")</f>
        <v>20 à 36 heures/20 to 36 hours</v>
      </c>
      <c r="R2" s="32">
        <f>IFERROR(__xludf.DUMMYFUNCTION("""COMPUTED_VALUE"""),44271.0)</f>
        <v>44271</v>
      </c>
      <c r="S2" s="12" t="str">
        <f>IFERROR(__xludf.DUMMYFUNCTION("""COMPUTED_VALUE"""),"Oui/Yes")</f>
        <v>Oui/Yes</v>
      </c>
      <c r="T2" s="12" t="str">
        <f>IFERROR(__xludf.DUMMYFUNCTION("""COMPUTED_VALUE"""),"Oui/Yes")</f>
        <v>Oui/Yes</v>
      </c>
      <c r="U2" s="12" t="str">
        <f>IFERROR(__xludf.DUMMYFUNCTION("""COMPUTED_VALUE"""),"Oui/Yes")</f>
        <v>Oui/Yes</v>
      </c>
      <c r="V2" s="12" t="str">
        <f>IFERROR(__xludf.DUMMYFUNCTION("""COMPUTED_VALUE"""),"Oui/Yes")</f>
        <v>Oui/Yes</v>
      </c>
      <c r="W2" s="12" t="str">
        <f>IFERROR(__xludf.DUMMYFUNCTION("""COMPUTED_VALUE"""),"Oui/Yes")</f>
        <v>Oui/Yes</v>
      </c>
      <c r="X2" s="12" t="str">
        <f>IFERROR(__xludf.DUMMYFUNCTION("""COMPUTED_VALUE"""),"Oui/Yes")</f>
        <v>Oui/Yes</v>
      </c>
      <c r="Y2" s="12" t="str">
        <f>IFERROR(__xludf.DUMMYFUNCTION("""COMPUTED_VALUE"""),"Oui/Yes")</f>
        <v>Oui/Yes</v>
      </c>
      <c r="Z2" s="12" t="str">
        <f>IFERROR(__xludf.DUMMYFUNCTION("""COMPUTED_VALUE"""),"Oui/Yes")</f>
        <v>Oui/Yes</v>
      </c>
      <c r="AA2" s="12" t="str">
        <f>IFERROR(__xludf.DUMMYFUNCTION("""COMPUTED_VALUE"""),"GAS 3213")</f>
        <v>GAS 3213</v>
      </c>
      <c r="AB2" s="12" t="str">
        <f>IFERROR(__xludf.DUMMYFUNCTION("""COMPUTED_VALUE"""),"Dépot de clé/Key Deposit, Dépot de carte/Card Deposit")</f>
        <v>Dépot de clé/Key Deposit, Dépot de carte/Card Deposit</v>
      </c>
      <c r="AC2" s="12" t="str">
        <f>IFERROR(__xludf.DUMMYFUNCTION("""COMPUTED_VALUE"""),"WERT 1231")</f>
        <v>WERT 1231</v>
      </c>
      <c r="AD2" s="12" t="str">
        <f>IFERROR(__xludf.DUMMYFUNCTION("""COMPUTED_VALUE"""),"DHAF1543")</f>
        <v>DHAF1543</v>
      </c>
      <c r="AE2" s="37" t="str">
        <f>IFERROR(__xludf.DUMMYFUNCTION("""COMPUTED_VALUE"""),"https://drive.google.com/open?id=1JCG4zDrDucDHSuZyavadFT49ELikMqTu")</f>
        <v>https://drive.google.com/open?id=1JCG4zDrDucDHSuZyavadFT49ELikMqTu</v>
      </c>
      <c r="AF2" s="37" t="str">
        <f>IFERROR(__xludf.DUMMYFUNCTION("""COMPUTED_VALUE"""),"https://drive.google.com/open?id=16aeWhFNNJmeU77u8KRR-i-a2lT8gizYc")</f>
        <v>https://drive.google.com/open?id=16aeWhFNNJmeU77u8KRR-i-a2lT8gizYc</v>
      </c>
      <c r="AG2" s="37" t="str">
        <f>IFERROR(__xludf.DUMMYFUNCTION("""COMPUTED_VALUE"""),"https://drive.google.com/open?id=13ZvxOPAyDMm5cBJWSatzRGRl7HvHF4i8")</f>
        <v>https://drive.google.com/open?id=13ZvxOPAyDMm5cBJWSatzRGRl7HvHF4i8</v>
      </c>
      <c r="AH2" s="37" t="str">
        <f>IFERROR(__xludf.DUMMYFUNCTION("""COMPUTED_VALUE"""),"https://drive.google.com/open?id=1mCh9oQDVWkr6AoNzvvoeMILwtrh8G53r")</f>
        <v>https://drive.google.com/open?id=1mCh9oQDVWkr6AoNzvvoeMILwtrh8G53r</v>
      </c>
      <c r="AI2" s="37" t="str">
        <f>IFERROR(__xludf.DUMMYFUNCTION("""COMPUTED_VALUE"""),"https://drive.google.com/open?id=14EVHnfW2R5w3MJ9WwQbI0exQOO32boRE")</f>
        <v>https://drive.google.com/open?id=14EVHnfW2R5w3MJ9WwQbI0exQOO32boRE</v>
      </c>
      <c r="AJ2" s="37" t="str">
        <f>IFERROR(__xludf.DUMMYFUNCTION("""COMPUTED_VALUE"""),"https://drive.google.com/open?id=1xdlkn1zYhxhUJNtq-h20xhIuD1Kz5Nz8")</f>
        <v>https://drive.google.com/open?id=1xdlkn1zYhxhUJNtq-h20xhIuD1Kz5Nz8</v>
      </c>
      <c r="AK2" s="37" t="str">
        <f>IFERROR(__xludf.DUMMYFUNCTION("""COMPUTED_VALUE"""),"https://drive.google.com/open?id=1mrKBDbUYNXd7plgUR_rehIRHUrzbfWG9")</f>
        <v>https://drive.google.com/open?id=1mrKBDbUYNXd7plgUR_rehIRHUrzbfWG9</v>
      </c>
      <c r="AL2" s="37" t="str">
        <f>IFERROR(__xludf.DUMMYFUNCTION("""COMPUTED_VALUE"""),"https://drive.google.com/open?id=1XbbI11Aq3E_unxl83rYfG5sEr1dZTCZW")</f>
        <v>https://drive.google.com/open?id=1XbbI11Aq3E_unxl83rYfG5sEr1dZTCZW</v>
      </c>
      <c r="AM2" s="37" t="str">
        <f>IFERROR(__xludf.DUMMYFUNCTION("""COMPUTED_VALUE"""),"https://drive.google.com/open?id=1T3IwrZSCCLcHO-29OBDk2DEE-JfzG0aT")</f>
        <v>https://drive.google.com/open?id=1T3IwrZSCCLcHO-29OBDk2DEE-JfzG0aT</v>
      </c>
      <c r="AN2" s="12" t="str">
        <f>IFERROR(__xludf.DUMMYFUNCTION("""COMPUTED_VALUE"""),"3/15/2021 12:37:05, email sent from kharb044@uottawa.ca to lkana074@uottawa.ca")</f>
        <v>3/15/2021 12:37:05, email sent from kharb044@uottawa.ca to lkana074@uottawa.ca</v>
      </c>
      <c r="AO2" s="12" t="str">
        <f>IFERROR(__xludf.DUMMYFUNCTION("""COMPUTED_VALUE"""),"N")</f>
        <v>N</v>
      </c>
      <c r="AP2" s="4" t="s">
        <v>382</v>
      </c>
    </row>
    <row r="3">
      <c r="A3" s="31">
        <f>IFERROR(__xludf.DUMMYFUNCTION("""COMPUTED_VALUE"""),44270.51186587963)</f>
        <v>44270.51187</v>
      </c>
      <c r="B3" s="12">
        <f>IFERROR(__xludf.DUMMYFUNCTION("""COMPUTED_VALUE"""),3.00696969E8)</f>
        <v>300696969</v>
      </c>
      <c r="C3" s="12" t="str">
        <f>IFERROR(__xludf.DUMMYFUNCTION("""COMPUTED_VALUE"""),"Pablo")</f>
        <v>Pablo</v>
      </c>
      <c r="D3" s="12" t="str">
        <f>IFERROR(__xludf.DUMMYFUNCTION("""COMPUTED_VALUE"""),"Escobar")</f>
        <v>Escobar</v>
      </c>
      <c r="E3" s="12" t="str">
        <f>IFERROR(__xludf.DUMMYFUNCTION("""COMPUTED_VALUE"""),"CEED")</f>
        <v>CEED</v>
      </c>
      <c r="F3" s="12" t="str">
        <f>IFERROR(__xludf.DUMMYFUNCTION("""COMPUTED_VALUE"""),"pablo@outlook.com")</f>
        <v>pablo@outlook.com</v>
      </c>
      <c r="G3" s="12" t="str">
        <f>IFERROR(__xludf.DUMMYFUNCTION("""COMPUTED_VALUE"""),"819 696 9696")</f>
        <v>819 696 9696</v>
      </c>
      <c r="H3" s="12" t="str">
        <f>IFERROR(__xludf.DUMMYFUNCTION("""COMPUTED_VALUE"""),"bob marley")</f>
        <v>bob marley</v>
      </c>
      <c r="I3" s="12" t="str">
        <f>IFERROR(__xludf.DUMMYFUNCTION("""COMPUTED_VALUE"""),"lkana074@uottawa.ca")</f>
        <v>lkana074@uottawa.ca</v>
      </c>
      <c r="J3" s="12" t="str">
        <f>IFERROR(__xludf.DUMMYFUNCTION("""COMPUTED_VALUE"""),"Employé de uOttawa/uOttawa employee")</f>
        <v>Employé de uOttawa/uOttawa employee</v>
      </c>
      <c r="K3" s="12" t="str">
        <f>IFERROR(__xludf.DUMMYFUNCTION("""COMPUTED_VALUE"""),"Oui/Yes")</f>
        <v>Oui/Yes</v>
      </c>
      <c r="L3" s="12" t="str">
        <f>IFERROR(__xludf.DUMMYFUNCTION("""COMPUTED_VALUE"""),"Temps partiel/Part Time")</f>
        <v>Temps partiel/Part Time</v>
      </c>
      <c r="M3" s="32"/>
      <c r="N3" s="32"/>
      <c r="O3" s="32">
        <f>IFERROR(__xludf.DUMMYFUNCTION("""COMPUTED_VALUE"""),44288.0)</f>
        <v>44288</v>
      </c>
      <c r="P3" s="32">
        <f>IFERROR(__xludf.DUMMYFUNCTION("""COMPUTED_VALUE"""),44341.0)</f>
        <v>44341</v>
      </c>
      <c r="Q3" s="12" t="str">
        <f>IFERROR(__xludf.DUMMYFUNCTION("""COMPUTED_VALUE"""),"moins de 10 heures/less then 10 hours")</f>
        <v>moins de 10 heures/less then 10 hours</v>
      </c>
      <c r="R3" s="32">
        <f>IFERROR(__xludf.DUMMYFUNCTION("""COMPUTED_VALUE"""),44292.0)</f>
        <v>44292</v>
      </c>
      <c r="S3" s="12" t="str">
        <f>IFERROR(__xludf.DUMMYFUNCTION("""COMPUTED_VALUE"""),"Oui/Yes")</f>
        <v>Oui/Yes</v>
      </c>
      <c r="T3" s="12" t="str">
        <f>IFERROR(__xludf.DUMMYFUNCTION("""COMPUTED_VALUE"""),"Oui/Yes")</f>
        <v>Oui/Yes</v>
      </c>
      <c r="U3" s="12" t="str">
        <f>IFERROR(__xludf.DUMMYFUNCTION("""COMPUTED_VALUE"""),"Oui/Yes")</f>
        <v>Oui/Yes</v>
      </c>
      <c r="V3" s="12" t="str">
        <f>IFERROR(__xludf.DUMMYFUNCTION("""COMPUTED_VALUE"""),"Oui/Yes")</f>
        <v>Oui/Yes</v>
      </c>
      <c r="W3" s="12" t="str">
        <f>IFERROR(__xludf.DUMMYFUNCTION("""COMPUTED_VALUE"""),"Oui/Yes")</f>
        <v>Oui/Yes</v>
      </c>
      <c r="X3" s="12" t="str">
        <f>IFERROR(__xludf.DUMMYFUNCTION("""COMPUTED_VALUE"""),"Oui/Yes")</f>
        <v>Oui/Yes</v>
      </c>
      <c r="Y3" s="12" t="str">
        <f>IFERROR(__xludf.DUMMYFUNCTION("""COMPUTED_VALUE"""),"Oui/Yes")</f>
        <v>Oui/Yes</v>
      </c>
      <c r="Z3" s="12" t="str">
        <f>IFERROR(__xludf.DUMMYFUNCTION("""COMPUTED_VALUE"""),"Oui/Yes")</f>
        <v>Oui/Yes</v>
      </c>
      <c r="AA3" s="12" t="str">
        <f>IFERROR(__xludf.DUMMYFUNCTION("""COMPUTED_VALUE"""),"CVG 213")</f>
        <v>CVG 213</v>
      </c>
      <c r="AB3" s="12" t="str">
        <f>IFERROR(__xludf.DUMMYFUNCTION("""COMPUTED_VALUE"""),"Dépot de clé/Key Deposit")</f>
        <v>Dépot de clé/Key Deposit</v>
      </c>
      <c r="AC3" s="12" t="str">
        <f>IFERROR(__xludf.DUMMYFUNCTION("""COMPUTED_VALUE"""),"r")</f>
        <v>r</v>
      </c>
      <c r="AD3" s="12" t="str">
        <f>IFERROR(__xludf.DUMMYFUNCTION("""COMPUTED_VALUE"""),"er")</f>
        <v>er</v>
      </c>
      <c r="AE3" s="37" t="str">
        <f>IFERROR(__xludf.DUMMYFUNCTION("""COMPUTED_VALUE"""),"https://drive.google.com/open?id=1hj-Qk18Cs2D1By05EUh5yXUrkgNi9juT")</f>
        <v>https://drive.google.com/open?id=1hj-Qk18Cs2D1By05EUh5yXUrkgNi9juT</v>
      </c>
      <c r="AF3" s="37" t="str">
        <f>IFERROR(__xludf.DUMMYFUNCTION("""COMPUTED_VALUE"""),"https://drive.google.com/open?id=1f4YjFj4QC-CuFAHSfU0FBQI_QVmHps1c")</f>
        <v>https://drive.google.com/open?id=1f4YjFj4QC-CuFAHSfU0FBQI_QVmHps1c</v>
      </c>
      <c r="AG3" s="37" t="str">
        <f>IFERROR(__xludf.DUMMYFUNCTION("""COMPUTED_VALUE"""),"https://drive.google.com/open?id=1AKKK_m0f1YZVvbR4dfCxSAc4cxxRyccz")</f>
        <v>https://drive.google.com/open?id=1AKKK_m0f1YZVvbR4dfCxSAc4cxxRyccz</v>
      </c>
      <c r="AH3" s="37" t="str">
        <f>IFERROR(__xludf.DUMMYFUNCTION("""COMPUTED_VALUE"""),"https://drive.google.com/open?id=1U39D5gIZYALRLBODvDgTHjJw4WMHnKDH")</f>
        <v>https://drive.google.com/open?id=1U39D5gIZYALRLBODvDgTHjJw4WMHnKDH</v>
      </c>
      <c r="AI3" s="37" t="str">
        <f>IFERROR(__xludf.DUMMYFUNCTION("""COMPUTED_VALUE"""),"https://drive.google.com/open?id=1pwZIUtVfnnA02235IbBQi66iYBAK8xD5")</f>
        <v>https://drive.google.com/open?id=1pwZIUtVfnnA02235IbBQi66iYBAK8xD5</v>
      </c>
      <c r="AJ3" s="37" t="str">
        <f>IFERROR(__xludf.DUMMYFUNCTION("""COMPUTED_VALUE"""),"https://drive.google.com/open?id=1tsLCT1s4YYi3CyNqxeJ9NIDGi-hd4fbc")</f>
        <v>https://drive.google.com/open?id=1tsLCT1s4YYi3CyNqxeJ9NIDGi-hd4fbc</v>
      </c>
      <c r="AK3" s="37" t="str">
        <f>IFERROR(__xludf.DUMMYFUNCTION("""COMPUTED_VALUE"""),"https://drive.google.com/open?id=1rrdpmhcf8SWkWfw868nBjnbSCtrIgo6e")</f>
        <v>https://drive.google.com/open?id=1rrdpmhcf8SWkWfw868nBjnbSCtrIgo6e</v>
      </c>
      <c r="AL3" s="37" t="str">
        <f>IFERROR(__xludf.DUMMYFUNCTION("""COMPUTED_VALUE"""),"https://drive.google.com/open?id=16TAU9GtX2qrjzer1vXrn87Wm9y8bMXTe")</f>
        <v>https://drive.google.com/open?id=16TAU9GtX2qrjzer1vXrn87Wm9y8bMXTe</v>
      </c>
      <c r="AM3" s="37" t="str">
        <f>IFERROR(__xludf.DUMMYFUNCTION("""COMPUTED_VALUE"""),"https://drive.google.com/open?id=1AUmt7kC0wm5bjHqhD7QHUsF3VccH8wIS")</f>
        <v>https://drive.google.com/open?id=1AUmt7kC0wm5bjHqhD7QHUsF3VccH8wIS</v>
      </c>
      <c r="AN3" s="12" t="str">
        <f>IFERROR(__xludf.DUMMYFUNCTION("""COMPUTED_VALUE"""),"3/15/2021 12:37:05, email sent from kharb044@uottawa.ca to lkana074@uottawa.ca")</f>
        <v>3/15/2021 12:37:05, email sent from kharb044@uottawa.ca to lkana074@uottawa.ca</v>
      </c>
      <c r="AO3" s="12" t="str">
        <f>IFERROR(__xludf.DUMMYFUNCTION("""COMPUTED_VALUE"""),"N")</f>
        <v>N</v>
      </c>
      <c r="AP3" s="4" t="s">
        <v>382</v>
      </c>
    </row>
    <row r="4">
      <c r="A4" s="31">
        <f>IFERROR(__xludf.DUMMYFUNCTION("""COMPUTED_VALUE"""),44270.51630275463)</f>
        <v>44270.5163</v>
      </c>
      <c r="B4" s="12">
        <f>IFERROR(__xludf.DUMMYFUNCTION("""COMPUTED_VALUE"""),3.00223234E8)</f>
        <v>300223234</v>
      </c>
      <c r="C4" s="12" t="str">
        <f>IFERROR(__xludf.DUMMYFUNCTION("""COMPUTED_VALUE"""),"Tyson")</f>
        <v>Tyson</v>
      </c>
      <c r="D4" s="12" t="str">
        <f>IFERROR(__xludf.DUMMYFUNCTION("""COMPUTED_VALUE"""),"Mike")</f>
        <v>Mike</v>
      </c>
      <c r="E4" s="12" t="str">
        <f>IFERROR(__xludf.DUMMYFUNCTION("""COMPUTED_VALUE"""),"CEED")</f>
        <v>CEED</v>
      </c>
      <c r="F4" s="12" t="str">
        <f>IFERROR(__xludf.DUMMYFUNCTION("""COMPUTED_VALUE"""),"miketysonhvsahdv12@gmail.com")</f>
        <v>miketysonhvsahdv12@gmail.com</v>
      </c>
      <c r="G4" s="12" t="str">
        <f>IFERROR(__xludf.DUMMYFUNCTION("""COMPUTED_VALUE"""),"613-397-1754")</f>
        <v>613-397-1754</v>
      </c>
      <c r="H4" s="12" t="str">
        <f>IFERROR(__xludf.DUMMYFUNCTION("""COMPUTED_VALUE"""),"Howard Deweer")</f>
        <v>Howard Deweer</v>
      </c>
      <c r="I4" s="12" t="str">
        <f>IFERROR(__xludf.DUMMYFUNCTION("""COMPUTED_VALUE"""),"lagussi00@yahoo.com")</f>
        <v>lagussi00@yahoo.com</v>
      </c>
      <c r="J4" s="12" t="str">
        <f>IFERROR(__xludf.DUMMYFUNCTION("""COMPUTED_VALUE"""),"Étudiant invité/Invited student")</f>
        <v>Étudiant invité/Invited student</v>
      </c>
      <c r="K4" s="12" t="str">
        <f>IFERROR(__xludf.DUMMYFUNCTION("""COMPUTED_VALUE"""),"Non/No")</f>
        <v>Non/No</v>
      </c>
      <c r="L4" s="12" t="str">
        <f>IFERROR(__xludf.DUMMYFUNCTION("""COMPUTED_VALUE"""),"Occasionnel/Occasional")</f>
        <v>Occasionnel/Occasional</v>
      </c>
      <c r="M4" s="32"/>
      <c r="N4" s="32"/>
      <c r="O4" s="32">
        <f>IFERROR(__xludf.DUMMYFUNCTION("""COMPUTED_VALUE"""),44208.0)</f>
        <v>44208</v>
      </c>
      <c r="P4" s="32">
        <f>IFERROR(__xludf.DUMMYFUNCTION("""COMPUTED_VALUE"""),44560.0)</f>
        <v>44560</v>
      </c>
      <c r="Q4" s="12" t="str">
        <f>IFERROR(__xludf.DUMMYFUNCTION("""COMPUTED_VALUE"""),"plus de 36 heures/more then 36 hours")</f>
        <v>plus de 36 heures/more then 36 hours</v>
      </c>
      <c r="R4" s="32">
        <f>IFERROR(__xludf.DUMMYFUNCTION("""COMPUTED_VALUE"""),44264.0)</f>
        <v>44264</v>
      </c>
      <c r="S4" s="12" t="str">
        <f>IFERROR(__xludf.DUMMYFUNCTION("""COMPUTED_VALUE"""),"Oui/Yes")</f>
        <v>Oui/Yes</v>
      </c>
      <c r="T4" s="12" t="str">
        <f>IFERROR(__xludf.DUMMYFUNCTION("""COMPUTED_VALUE"""),"Oui/Yes")</f>
        <v>Oui/Yes</v>
      </c>
      <c r="U4" s="12" t="str">
        <f>IFERROR(__xludf.DUMMYFUNCTION("""COMPUTED_VALUE"""),"Oui/Yes")</f>
        <v>Oui/Yes</v>
      </c>
      <c r="V4" s="12" t="str">
        <f>IFERROR(__xludf.DUMMYFUNCTION("""COMPUTED_VALUE"""),"Oui/Yes")</f>
        <v>Oui/Yes</v>
      </c>
      <c r="W4" s="12" t="str">
        <f>IFERROR(__xludf.DUMMYFUNCTION("""COMPUTED_VALUE"""),"Oui/Yes")</f>
        <v>Oui/Yes</v>
      </c>
      <c r="X4" s="12" t="str">
        <f>IFERROR(__xludf.DUMMYFUNCTION("""COMPUTED_VALUE"""),"Oui/Yes")</f>
        <v>Oui/Yes</v>
      </c>
      <c r="Y4" s="12" t="str">
        <f>IFERROR(__xludf.DUMMYFUNCTION("""COMPUTED_VALUE"""),"Oui/Yes")</f>
        <v>Oui/Yes</v>
      </c>
      <c r="Z4" s="12" t="str">
        <f>IFERROR(__xludf.DUMMYFUNCTION("""COMPUTED_VALUE"""),"Oui/Yes")</f>
        <v>Oui/Yes</v>
      </c>
      <c r="AA4" s="12" t="str">
        <f>IFERROR(__xludf.DUMMYFUNCTION("""COMPUTED_VALUE"""),"SDE 1421")</f>
        <v>SDE 1421</v>
      </c>
      <c r="AB4" s="12" t="str">
        <f>IFERROR(__xludf.DUMMYFUNCTION("""COMPUTED_VALUE"""),"Dépot de clé/Key Deposit, Dépot de carte/Card Deposit")</f>
        <v>Dépot de clé/Key Deposit, Dépot de carte/Card Deposit</v>
      </c>
      <c r="AC4" s="12" t="str">
        <f>IFERROR(__xludf.DUMMYFUNCTION("""COMPUTED_VALUE"""),"JDT 34212")</f>
        <v>JDT 34212</v>
      </c>
      <c r="AD4" s="12" t="str">
        <f>IFERROR(__xludf.DUMMYFUNCTION("""COMPUTED_VALUE"""),"123456TF")</f>
        <v>123456TF</v>
      </c>
      <c r="AE4" s="37" t="str">
        <f>IFERROR(__xludf.DUMMYFUNCTION("""COMPUTED_VALUE"""),"https://drive.google.com/open?id=1vLKe5yKkZMVXlhDwL7N0YPk8509aAmKz")</f>
        <v>https://drive.google.com/open?id=1vLKe5yKkZMVXlhDwL7N0YPk8509aAmKz</v>
      </c>
      <c r="AF4" s="37" t="str">
        <f>IFERROR(__xludf.DUMMYFUNCTION("""COMPUTED_VALUE"""),"https://drive.google.com/open?id=1FxAHoVUjefsW25u7htXGRGxyE-g3fZrf")</f>
        <v>https://drive.google.com/open?id=1FxAHoVUjefsW25u7htXGRGxyE-g3fZrf</v>
      </c>
      <c r="AG4" s="37" t="str">
        <f>IFERROR(__xludf.DUMMYFUNCTION("""COMPUTED_VALUE"""),"https://drive.google.com/open?id=1jLqbPf7KD5qqdKZN_iDcNkx7GHSnk-Bc")</f>
        <v>https://drive.google.com/open?id=1jLqbPf7KD5qqdKZN_iDcNkx7GHSnk-Bc</v>
      </c>
      <c r="AH4" s="37" t="str">
        <f>IFERROR(__xludf.DUMMYFUNCTION("""COMPUTED_VALUE"""),"https://drive.google.com/open?id=1ZA-v6Nd9CLyPUAFaY_pzEb9jLsypa7jR")</f>
        <v>https://drive.google.com/open?id=1ZA-v6Nd9CLyPUAFaY_pzEb9jLsypa7jR</v>
      </c>
      <c r="AI4" s="37" t="str">
        <f>IFERROR(__xludf.DUMMYFUNCTION("""COMPUTED_VALUE"""),"https://drive.google.com/open?id=16yGv4cdnHA6dz1u1sZzvvkB0Te2gjMc8")</f>
        <v>https://drive.google.com/open?id=16yGv4cdnHA6dz1u1sZzvvkB0Te2gjMc8</v>
      </c>
      <c r="AJ4" s="37" t="str">
        <f>IFERROR(__xludf.DUMMYFUNCTION("""COMPUTED_VALUE"""),"https://drive.google.com/open?id=12UV0gDlK-ymgz49BWLWL_lsTRjtFazK6")</f>
        <v>https://drive.google.com/open?id=12UV0gDlK-ymgz49BWLWL_lsTRjtFazK6</v>
      </c>
      <c r="AK4" s="37" t="str">
        <f>IFERROR(__xludf.DUMMYFUNCTION("""COMPUTED_VALUE"""),"https://drive.google.com/open?id=1xsZS_-gZyu_oyDMrLedxb3ALz3C7VLtf")</f>
        <v>https://drive.google.com/open?id=1xsZS_-gZyu_oyDMrLedxb3ALz3C7VLtf</v>
      </c>
      <c r="AL4" s="37" t="str">
        <f>IFERROR(__xludf.DUMMYFUNCTION("""COMPUTED_VALUE"""),"https://drive.google.com/open?id=1v9IYI2lo2DRwHnNRgtHwL82MdGfIZthi")</f>
        <v>https://drive.google.com/open?id=1v9IYI2lo2DRwHnNRgtHwL82MdGfIZthi</v>
      </c>
      <c r="AM4" s="37" t="str">
        <f>IFERROR(__xludf.DUMMYFUNCTION("""COMPUTED_VALUE"""),"https://drive.google.com/open?id=1Te6mTRT94F4K-3UHXmh_dUP-XKDloqOS")</f>
        <v>https://drive.google.com/open?id=1Te6mTRT94F4K-3UHXmh_dUP-XKDloqOS</v>
      </c>
      <c r="AN4" s="12" t="str">
        <f>IFERROR(__xludf.DUMMYFUNCTION("""COMPUTED_VALUE"""),"3/15/2021 12:37:06, email sent from kharb044@uottawa.ca to lagussi00@yahoo.com")</f>
        <v>3/15/2021 12:37:06, email sent from kharb044@uottawa.ca to lagussi00@yahoo.com</v>
      </c>
      <c r="AO4" s="12" t="str">
        <f>IFERROR(__xludf.DUMMYFUNCTION("""COMPUTED_VALUE"""),"N")</f>
        <v>N</v>
      </c>
      <c r="AP4" s="4" t="s">
        <v>382</v>
      </c>
    </row>
    <row r="5">
      <c r="A5" s="31">
        <f>IFERROR(__xludf.DUMMYFUNCTION("""COMPUTED_VALUE"""),44270.5166578125)</f>
        <v>44270.51666</v>
      </c>
      <c r="B5" s="12">
        <f>IFERROR(__xludf.DUMMYFUNCTION("""COMPUTED_VALUE"""),3.00156527E8)</f>
        <v>300156527</v>
      </c>
      <c r="C5" s="12" t="str">
        <f>IFERROR(__xludf.DUMMYFUNCTION("""COMPUTED_VALUE"""),"Okelana")</f>
        <v>Okelana</v>
      </c>
      <c r="D5" s="12" t="str">
        <f>IFERROR(__xludf.DUMMYFUNCTION("""COMPUTED_VALUE"""),"thakib")</f>
        <v>thakib</v>
      </c>
      <c r="E5" s="12" t="str">
        <f>IFERROR(__xludf.DUMMYFUNCTION("""COMPUTED_VALUE"""),"MCG")</f>
        <v>MCG</v>
      </c>
      <c r="F5" s="12" t="str">
        <f>IFERROR(__xludf.DUMMYFUNCTION("""COMPUTED_VALUE"""),"thakibo@gmail.com")</f>
        <v>thakibo@gmail.com</v>
      </c>
      <c r="G5" s="12" t="str">
        <f>IFERROR(__xludf.DUMMYFUNCTION("""COMPUTED_VALUE"""),"15144445337")</f>
        <v>15144445337</v>
      </c>
      <c r="H5" s="12" t="str">
        <f>IFERROR(__xludf.DUMMYFUNCTION("""COMPUTED_VALUE"""),"John")</f>
        <v>John</v>
      </c>
      <c r="I5" s="12" t="str">
        <f>IFERROR(__xludf.DUMMYFUNCTION("""COMPUTED_VALUE"""),"tokel032@uottawa.ca")</f>
        <v>tokel032@uottawa.ca</v>
      </c>
      <c r="J5" s="12" t="str">
        <f>IFERROR(__xludf.DUMMYFUNCTION("""COMPUTED_VALUE"""),"Chercheur invité/Invited research fellow")</f>
        <v>Chercheur invité/Invited research fellow</v>
      </c>
      <c r="K5" s="12" t="str">
        <f>IFERROR(__xludf.DUMMYFUNCTION("""COMPUTED_VALUE"""),"Oui/Yes")</f>
        <v>Oui/Yes</v>
      </c>
      <c r="L5" s="12" t="str">
        <f>IFERROR(__xludf.DUMMYFUNCTION("""COMPUTED_VALUE"""),"Temps partiel/Part Time")</f>
        <v>Temps partiel/Part Time</v>
      </c>
      <c r="M5" s="32"/>
      <c r="N5" s="32"/>
      <c r="O5" s="32">
        <f>IFERROR(__xludf.DUMMYFUNCTION("""COMPUTED_VALUE"""),44201.0)</f>
        <v>44201</v>
      </c>
      <c r="P5" s="32">
        <f>IFERROR(__xludf.DUMMYFUNCTION("""COMPUTED_VALUE"""),44373.0)</f>
        <v>44373</v>
      </c>
      <c r="Q5" s="12" t="str">
        <f>IFERROR(__xludf.DUMMYFUNCTION("""COMPUTED_VALUE"""),"10 à 20 heures/ 10 to 20 hours")</f>
        <v>10 à 20 heures/ 10 to 20 hours</v>
      </c>
      <c r="R5" s="32">
        <f>IFERROR(__xludf.DUMMYFUNCTION("""COMPUTED_VALUE"""),44280.0)</f>
        <v>44280</v>
      </c>
      <c r="S5" s="12" t="str">
        <f>IFERROR(__xludf.DUMMYFUNCTION("""COMPUTED_VALUE"""),"Oui/Yes")</f>
        <v>Oui/Yes</v>
      </c>
      <c r="T5" s="12" t="str">
        <f>IFERROR(__xludf.DUMMYFUNCTION("""COMPUTED_VALUE"""),"Oui/Yes")</f>
        <v>Oui/Yes</v>
      </c>
      <c r="U5" s="12" t="str">
        <f>IFERROR(__xludf.DUMMYFUNCTION("""COMPUTED_VALUE"""),"Oui/Yes")</f>
        <v>Oui/Yes</v>
      </c>
      <c r="V5" s="12" t="str">
        <f>IFERROR(__xludf.DUMMYFUNCTION("""COMPUTED_VALUE"""),"Oui/Yes")</f>
        <v>Oui/Yes</v>
      </c>
      <c r="W5" s="12" t="str">
        <f>IFERROR(__xludf.DUMMYFUNCTION("""COMPUTED_VALUE"""),"Oui/Yes")</f>
        <v>Oui/Yes</v>
      </c>
      <c r="X5" s="12" t="str">
        <f>IFERROR(__xludf.DUMMYFUNCTION("""COMPUTED_VALUE"""),"Oui/Yes")</f>
        <v>Oui/Yes</v>
      </c>
      <c r="Y5" s="12" t="str">
        <f>IFERROR(__xludf.DUMMYFUNCTION("""COMPUTED_VALUE"""),"Oui/Yes")</f>
        <v>Oui/Yes</v>
      </c>
      <c r="Z5" s="12" t="str">
        <f>IFERROR(__xludf.DUMMYFUNCTION("""COMPUTED_VALUE"""),"Oui/Yes")</f>
        <v>Oui/Yes</v>
      </c>
      <c r="AA5" s="12" t="str">
        <f>IFERROR(__xludf.DUMMYFUNCTION("""COMPUTED_VALUE"""),"A237")</f>
        <v>A237</v>
      </c>
      <c r="AB5" s="12" t="str">
        <f>IFERROR(__xludf.DUMMYFUNCTION("""COMPUTED_VALUE"""),"Dépot de clé/Key Deposit")</f>
        <v>Dépot de clé/Key Deposit</v>
      </c>
      <c r="AC5" s="12"/>
      <c r="AD5" s="12"/>
      <c r="AE5" s="37" t="str">
        <f>IFERROR(__xludf.DUMMYFUNCTION("""COMPUTED_VALUE"""),"https://drive.google.com/open?id=1757fHYGQ4YhLefDckEIJpQOk8uTvXBZQ")</f>
        <v>https://drive.google.com/open?id=1757fHYGQ4YhLefDckEIJpQOk8uTvXBZQ</v>
      </c>
      <c r="AF5" s="37" t="str">
        <f>IFERROR(__xludf.DUMMYFUNCTION("""COMPUTED_VALUE"""),"https://drive.google.com/open?id=1cgTrC48f7iwUnTzfH51vem7z3APr7SAO")</f>
        <v>https://drive.google.com/open?id=1cgTrC48f7iwUnTzfH51vem7z3APr7SAO</v>
      </c>
      <c r="AG5" s="37" t="str">
        <f>IFERROR(__xludf.DUMMYFUNCTION("""COMPUTED_VALUE"""),"https://drive.google.com/open?id=1FyIQkl60LVeCwfz8OmwvAr9NYZuym7fT")</f>
        <v>https://drive.google.com/open?id=1FyIQkl60LVeCwfz8OmwvAr9NYZuym7fT</v>
      </c>
      <c r="AH5" s="37" t="str">
        <f>IFERROR(__xludf.DUMMYFUNCTION("""COMPUTED_VALUE"""),"https://drive.google.com/open?id=1_vHigXx_pbtU3taVKsEuQwXFQCGtRKfS")</f>
        <v>https://drive.google.com/open?id=1_vHigXx_pbtU3taVKsEuQwXFQCGtRKfS</v>
      </c>
      <c r="AI5" s="37" t="str">
        <f>IFERROR(__xludf.DUMMYFUNCTION("""COMPUTED_VALUE"""),"https://drive.google.com/open?id=1bRErqFi768oz0UOx-Z0eB5Xjst1YW7KC")</f>
        <v>https://drive.google.com/open?id=1bRErqFi768oz0UOx-Z0eB5Xjst1YW7KC</v>
      </c>
      <c r="AJ5" s="37" t="str">
        <f>IFERROR(__xludf.DUMMYFUNCTION("""COMPUTED_VALUE"""),"https://drive.google.com/open?id=1ffG_tJDtNe4qytIZj1Ff4Ui5hFDOCvsj")</f>
        <v>https://drive.google.com/open?id=1ffG_tJDtNe4qytIZj1Ff4Ui5hFDOCvsj</v>
      </c>
      <c r="AK5" s="37" t="str">
        <f>IFERROR(__xludf.DUMMYFUNCTION("""COMPUTED_VALUE"""),"https://drive.google.com/open?id=1xIFVnAiaUZ6i1sA5_JGOAc_jM38tVHRr")</f>
        <v>https://drive.google.com/open?id=1xIFVnAiaUZ6i1sA5_JGOAc_jM38tVHRr</v>
      </c>
      <c r="AL5" s="37" t="str">
        <f>IFERROR(__xludf.DUMMYFUNCTION("""COMPUTED_VALUE"""),"https://drive.google.com/open?id=1SNnFVwirDhf74bKzkgr9oIFAf6g-vnm3")</f>
        <v>https://drive.google.com/open?id=1SNnFVwirDhf74bKzkgr9oIFAf6g-vnm3</v>
      </c>
      <c r="AM5" s="37" t="str">
        <f>IFERROR(__xludf.DUMMYFUNCTION("""COMPUTED_VALUE"""),"https://drive.google.com/open?id=1UUu7QC6Tg1Y36QBRk4DjThVstSufxk7l")</f>
        <v>https://drive.google.com/open?id=1UUu7QC6Tg1Y36QBRk4DjThVstSufxk7l</v>
      </c>
      <c r="AN5" s="12" t="str">
        <f>IFERROR(__xludf.DUMMYFUNCTION("""COMPUTED_VALUE"""),"3/15/2021 12:37:07, email sent from kharb044@uottawa.ca to tokel032@uottawa.ca")</f>
        <v>3/15/2021 12:37:07, email sent from kharb044@uottawa.ca to tokel032@uottawa.ca</v>
      </c>
      <c r="AO5" s="12" t="str">
        <f>IFERROR(__xludf.DUMMYFUNCTION("""COMPUTED_VALUE"""),"N")</f>
        <v>N</v>
      </c>
      <c r="AP5" s="4" t="s">
        <v>382</v>
      </c>
    </row>
    <row r="6">
      <c r="A6" s="31">
        <f>IFERROR(__xludf.DUMMYFUNCTION("""COMPUTED_VALUE"""),44270.52043958333)</f>
        <v>44270.52044</v>
      </c>
      <c r="B6" s="12">
        <f>IFERROR(__xludf.DUMMYFUNCTION("""COMPUTED_VALUE"""),3.45345345E8)</f>
        <v>345345345</v>
      </c>
      <c r="C6" s="12" t="str">
        <f>IFERROR(__xludf.DUMMYFUNCTION("""COMPUTED_VALUE"""),"bob")</f>
        <v>bob</v>
      </c>
      <c r="D6" s="12" t="str">
        <f>IFERROR(__xludf.DUMMYFUNCTION("""COMPUTED_VALUE"""),"bobibob")</f>
        <v>bobibob</v>
      </c>
      <c r="E6" s="12" t="str">
        <f>IFERROR(__xludf.DUMMYFUNCTION("""COMPUTED_VALUE"""),"CEED")</f>
        <v>CEED</v>
      </c>
      <c r="F6" s="12" t="str">
        <f>IFERROR(__xludf.DUMMYFUNCTION("""COMPUTED_VALUE"""),"lkana074@uottawa.ca")</f>
        <v>lkana074@uottawa.ca</v>
      </c>
      <c r="G6" s="12" t="str">
        <f>IFERROR(__xludf.DUMMYFUNCTION("""COMPUTED_VALUE"""),"234234234")</f>
        <v>234234234</v>
      </c>
      <c r="H6" s="12" t="str">
        <f>IFERROR(__xludf.DUMMYFUNCTION("""COMPUTED_VALUE"""),"123go")</f>
        <v>123go</v>
      </c>
      <c r="I6" s="12" t="str">
        <f>IFERROR(__xludf.DUMMYFUNCTION("""COMPUTED_VALUE"""),"bob@outlookc.pm")</f>
        <v>bob@outlookc.pm</v>
      </c>
      <c r="J6" s="12" t="str">
        <f>IFERROR(__xludf.DUMMYFUNCTION("""COMPUTED_VALUE"""),"Employé de uOttawa/uOttawa employee")</f>
        <v>Employé de uOttawa/uOttawa employee</v>
      </c>
      <c r="K6" s="12" t="str">
        <f>IFERROR(__xludf.DUMMYFUNCTION("""COMPUTED_VALUE"""),"Oui/Yes")</f>
        <v>Oui/Yes</v>
      </c>
      <c r="L6" s="12" t="str">
        <f>IFERROR(__xludf.DUMMYFUNCTION("""COMPUTED_VALUE"""),"Temps plein/Full Time")</f>
        <v>Temps plein/Full Time</v>
      </c>
      <c r="M6" s="32">
        <f>IFERROR(__xludf.DUMMYFUNCTION("""COMPUTED_VALUE"""),44265.0)</f>
        <v>44265</v>
      </c>
      <c r="N6" s="32">
        <f>IFERROR(__xludf.DUMMYFUNCTION("""COMPUTED_VALUE"""),44279.0)</f>
        <v>44279</v>
      </c>
      <c r="O6" s="32"/>
      <c r="P6" s="32"/>
      <c r="Q6" s="12"/>
      <c r="R6" s="32">
        <f>IFERROR(__xludf.DUMMYFUNCTION("""COMPUTED_VALUE"""),46466.0)</f>
        <v>46466</v>
      </c>
      <c r="S6" s="12" t="str">
        <f>IFERROR(__xludf.DUMMYFUNCTION("""COMPUTED_VALUE"""),"Oui/Yes")</f>
        <v>Oui/Yes</v>
      </c>
      <c r="T6" s="12" t="str">
        <f>IFERROR(__xludf.DUMMYFUNCTION("""COMPUTED_VALUE"""),"Oui/Yes")</f>
        <v>Oui/Yes</v>
      </c>
      <c r="U6" s="12" t="str">
        <f>IFERROR(__xludf.DUMMYFUNCTION("""COMPUTED_VALUE"""),"Oui/Yes")</f>
        <v>Oui/Yes</v>
      </c>
      <c r="V6" s="12" t="str">
        <f>IFERROR(__xludf.DUMMYFUNCTION("""COMPUTED_VALUE"""),"Oui/Yes")</f>
        <v>Oui/Yes</v>
      </c>
      <c r="W6" s="12" t="str">
        <f>IFERROR(__xludf.DUMMYFUNCTION("""COMPUTED_VALUE"""),"Oui/Yes")</f>
        <v>Oui/Yes</v>
      </c>
      <c r="X6" s="12" t="str">
        <f>IFERROR(__xludf.DUMMYFUNCTION("""COMPUTED_VALUE"""),"Oui/Yes")</f>
        <v>Oui/Yes</v>
      </c>
      <c r="Y6" s="12" t="str">
        <f>IFERROR(__xludf.DUMMYFUNCTION("""COMPUTED_VALUE"""),"Oui/Yes")</f>
        <v>Oui/Yes</v>
      </c>
      <c r="Z6" s="12" t="str">
        <f>IFERROR(__xludf.DUMMYFUNCTION("""COMPUTED_VALUE"""),"Oui/Yes")</f>
        <v>Oui/Yes</v>
      </c>
      <c r="AA6" s="12" t="str">
        <f>IFERROR(__xludf.DUMMYFUNCTION("""COMPUTED_VALUE"""),"23")</f>
        <v>23</v>
      </c>
      <c r="AB6" s="12" t="str">
        <f>IFERROR(__xludf.DUMMYFUNCTION("""COMPUTED_VALUE"""),"Dépot de clé/Key Deposit")</f>
        <v>Dépot de clé/Key Deposit</v>
      </c>
      <c r="AC6" s="12"/>
      <c r="AD6" s="12"/>
      <c r="AE6" s="37" t="str">
        <f>IFERROR(__xludf.DUMMYFUNCTION("""COMPUTED_VALUE"""),"https://drive.google.com/open?id=1d93lcHfMVRtixl-yfpbvrsMLa5C2l7S2")</f>
        <v>https://drive.google.com/open?id=1d93lcHfMVRtixl-yfpbvrsMLa5C2l7S2</v>
      </c>
      <c r="AF6" s="37" t="str">
        <f>IFERROR(__xludf.DUMMYFUNCTION("""COMPUTED_VALUE"""),"https://drive.google.com/open?id=1hwFhHSRV4zQKO3TCoNbwdTuGErYmQn2W")</f>
        <v>https://drive.google.com/open?id=1hwFhHSRV4zQKO3TCoNbwdTuGErYmQn2W</v>
      </c>
      <c r="AG6" s="37" t="str">
        <f>IFERROR(__xludf.DUMMYFUNCTION("""COMPUTED_VALUE"""),"https://drive.google.com/open?id=1XDqDcoSbHRPRjOXMuGVe-Bi7e6DLXFtI")</f>
        <v>https://drive.google.com/open?id=1XDqDcoSbHRPRjOXMuGVe-Bi7e6DLXFtI</v>
      </c>
      <c r="AH6" s="37" t="str">
        <f>IFERROR(__xludf.DUMMYFUNCTION("""COMPUTED_VALUE"""),"https://drive.google.com/open?id=1iU5Dj41Ij3ccqKjwO0zl3-e7QdzObZHK")</f>
        <v>https://drive.google.com/open?id=1iU5Dj41Ij3ccqKjwO0zl3-e7QdzObZHK</v>
      </c>
      <c r="AI6" s="37" t="str">
        <f>IFERROR(__xludf.DUMMYFUNCTION("""COMPUTED_VALUE"""),"https://drive.google.com/open?id=1PIXggpOdTdI5CidPLMSjskbrhzb7wgKj")</f>
        <v>https://drive.google.com/open?id=1PIXggpOdTdI5CidPLMSjskbrhzb7wgKj</v>
      </c>
      <c r="AJ6" s="37" t="str">
        <f>IFERROR(__xludf.DUMMYFUNCTION("""COMPUTED_VALUE"""),"https://drive.google.com/open?id=1pU0keh8hGWyBnW_Mpgb88Z30He506tAg")</f>
        <v>https://drive.google.com/open?id=1pU0keh8hGWyBnW_Mpgb88Z30He506tAg</v>
      </c>
      <c r="AK6" s="37" t="str">
        <f>IFERROR(__xludf.DUMMYFUNCTION("""COMPUTED_VALUE"""),"https://drive.google.com/open?id=1gAp4TB4_GZI1oLFI7yTfAK-Cvb_7LQoY")</f>
        <v>https://drive.google.com/open?id=1gAp4TB4_GZI1oLFI7yTfAK-Cvb_7LQoY</v>
      </c>
      <c r="AL6" s="37" t="str">
        <f>IFERROR(__xludf.DUMMYFUNCTION("""COMPUTED_VALUE"""),"https://drive.google.com/open?id=1a8epqlLNVI-eMCDkZnV_8WGhn61w-Ljd")</f>
        <v>https://drive.google.com/open?id=1a8epqlLNVI-eMCDkZnV_8WGhn61w-Ljd</v>
      </c>
      <c r="AM6" s="37" t="str">
        <f>IFERROR(__xludf.DUMMYFUNCTION("""COMPUTED_VALUE"""),"https://drive.google.com/open?id=19twRaPaKLqYlsaV07r6FLVIkgD7ZWi-W")</f>
        <v>https://drive.google.com/open?id=19twRaPaKLqYlsaV07r6FLVIkgD7ZWi-W</v>
      </c>
      <c r="AN6" s="12" t="str">
        <f>IFERROR(__xludf.DUMMYFUNCTION("""COMPUTED_VALUE"""),"3/15/2021 12:37:08, email sent from kharb044@uottawa.ca to bob@outlookc.pm")</f>
        <v>3/15/2021 12:37:08, email sent from kharb044@uottawa.ca to bob@outlookc.pm</v>
      </c>
      <c r="AO6" s="12" t="str">
        <f>IFERROR(__xludf.DUMMYFUNCTION("""COMPUTED_VALUE"""),"N")</f>
        <v>N</v>
      </c>
      <c r="AP6" s="4" t="s">
        <v>382</v>
      </c>
    </row>
    <row r="7">
      <c r="A7" s="31">
        <f>IFERROR(__xludf.DUMMYFUNCTION("""COMPUTED_VALUE"""),44270.531758530095)</f>
        <v>44270.53176</v>
      </c>
      <c r="B7" s="12">
        <f>IFERROR(__xludf.DUMMYFUNCTION("""COMPUTED_VALUE"""),3.0017988E7)</f>
        <v>30017988</v>
      </c>
      <c r="C7" s="12" t="str">
        <f>IFERROR(__xludf.DUMMYFUNCTION("""COMPUTED_VALUE"""),"Poirier ")</f>
        <v>Poirier </v>
      </c>
      <c r="D7" s="12" t="str">
        <f>IFERROR(__xludf.DUMMYFUNCTION("""COMPUTED_VALUE"""),"Anthony ")</f>
        <v>Anthony </v>
      </c>
      <c r="E7" s="12" t="str">
        <f>IFERROR(__xludf.DUMMYFUNCTION("""COMPUTED_VALUE"""),"Faculté de génie")</f>
        <v>Faculté de génie</v>
      </c>
      <c r="F7" s="12" t="str">
        <f>IFERROR(__xludf.DUMMYFUNCTION("""COMPUTED_VALUE"""),"smele087@uottawa.ca")</f>
        <v>smele087@uottawa.ca</v>
      </c>
      <c r="G7" s="12" t="str">
        <f>IFERROR(__xludf.DUMMYFUNCTION("""COMPUTED_VALUE"""),"15144445337")</f>
        <v>15144445337</v>
      </c>
      <c r="H7" s="12" t="str">
        <f>IFERROR(__xludf.DUMMYFUNCTION("""COMPUTED_VALUE"""),"Gaitan")</f>
        <v>Gaitan</v>
      </c>
      <c r="I7" s="12" t="str">
        <f>IFERROR(__xludf.DUMMYFUNCTION("""COMPUTED_VALUE"""),"tokel032@uottawa.ca")</f>
        <v>tokel032@uottawa.ca</v>
      </c>
      <c r="J7" s="12" t="str">
        <f>IFERROR(__xludf.DUMMYFUNCTION("""COMPUTED_VALUE"""),"Bénévole/Volunteer")</f>
        <v>Bénévole/Volunteer</v>
      </c>
      <c r="K7" s="12" t="str">
        <f>IFERROR(__xludf.DUMMYFUNCTION("""COMPUTED_VALUE"""),"Oui/Yes")</f>
        <v>Oui/Yes</v>
      </c>
      <c r="L7" s="12" t="str">
        <f>IFERROR(__xludf.DUMMYFUNCTION("""COMPUTED_VALUE"""),"Temps plein/Full Time")</f>
        <v>Temps plein/Full Time</v>
      </c>
      <c r="M7" s="32">
        <f>IFERROR(__xludf.DUMMYFUNCTION("""COMPUTED_VALUE"""),44337.0)</f>
        <v>44337</v>
      </c>
      <c r="N7" s="32">
        <f>IFERROR(__xludf.DUMMYFUNCTION("""COMPUTED_VALUE"""),44274.0)</f>
        <v>44274</v>
      </c>
      <c r="O7" s="32"/>
      <c r="P7" s="32"/>
      <c r="Q7" s="12"/>
      <c r="R7" s="32">
        <f>IFERROR(__xludf.DUMMYFUNCTION("""COMPUTED_VALUE"""),44269.0)</f>
        <v>44269</v>
      </c>
      <c r="S7" s="12" t="str">
        <f>IFERROR(__xludf.DUMMYFUNCTION("""COMPUTED_VALUE"""),"Oui/Yes")</f>
        <v>Oui/Yes</v>
      </c>
      <c r="T7" s="12" t="str">
        <f>IFERROR(__xludf.DUMMYFUNCTION("""COMPUTED_VALUE"""),"Oui/Yes")</f>
        <v>Oui/Yes</v>
      </c>
      <c r="U7" s="12" t="str">
        <f>IFERROR(__xludf.DUMMYFUNCTION("""COMPUTED_VALUE"""),"Oui/Yes")</f>
        <v>Oui/Yes</v>
      </c>
      <c r="V7" s="12" t="str">
        <f>IFERROR(__xludf.DUMMYFUNCTION("""COMPUTED_VALUE"""),"Oui/Yes")</f>
        <v>Oui/Yes</v>
      </c>
      <c r="W7" s="12" t="str">
        <f>IFERROR(__xludf.DUMMYFUNCTION("""COMPUTED_VALUE"""),"Oui/Yes")</f>
        <v>Oui/Yes</v>
      </c>
      <c r="X7" s="12" t="str">
        <f>IFERROR(__xludf.DUMMYFUNCTION("""COMPUTED_VALUE"""),"Oui/Yes")</f>
        <v>Oui/Yes</v>
      </c>
      <c r="Y7" s="12" t="str">
        <f>IFERROR(__xludf.DUMMYFUNCTION("""COMPUTED_VALUE"""),"Oui/Yes")</f>
        <v>Oui/Yes</v>
      </c>
      <c r="Z7" s="12" t="str">
        <f>IFERROR(__xludf.DUMMYFUNCTION("""COMPUTED_VALUE"""),"Oui/Yes")</f>
        <v>Oui/Yes</v>
      </c>
      <c r="AA7" s="12" t="str">
        <f>IFERROR(__xludf.DUMMYFUNCTION("""COMPUTED_VALUE"""),"A9808764")</f>
        <v>A9808764</v>
      </c>
      <c r="AB7" s="12" t="str">
        <f>IFERROR(__xludf.DUMMYFUNCTION("""COMPUTED_VALUE"""),"Dépot de clé/Key Deposit")</f>
        <v>Dépot de clé/Key Deposit</v>
      </c>
      <c r="AC7" s="12"/>
      <c r="AD7" s="12"/>
      <c r="AE7" s="37" t="str">
        <f>IFERROR(__xludf.DUMMYFUNCTION("""COMPUTED_VALUE"""),"https://drive.google.com/open?id=1Wx7j_ItKwW7eN5bMtsObKEgHKUpuRQH2")</f>
        <v>https://drive.google.com/open?id=1Wx7j_ItKwW7eN5bMtsObKEgHKUpuRQH2</v>
      </c>
      <c r="AF7" s="37" t="str">
        <f>IFERROR(__xludf.DUMMYFUNCTION("""COMPUTED_VALUE"""),"https://drive.google.com/open?id=1THaekSVzY_DQZDH0mLwYVUNlr6sSsgiR")</f>
        <v>https://drive.google.com/open?id=1THaekSVzY_DQZDH0mLwYVUNlr6sSsgiR</v>
      </c>
      <c r="AG7" s="37" t="str">
        <f>IFERROR(__xludf.DUMMYFUNCTION("""COMPUTED_VALUE"""),"https://drive.google.com/open?id=1q3pYPFwsCfQWyuuMYzJmJw71J7g49ybu")</f>
        <v>https://drive.google.com/open?id=1q3pYPFwsCfQWyuuMYzJmJw71J7g49ybu</v>
      </c>
      <c r="AH7" s="37" t="str">
        <f>IFERROR(__xludf.DUMMYFUNCTION("""COMPUTED_VALUE"""),"https://drive.google.com/open?id=1TAvBLnQaw0jbwJTXrtDZTBi9FolLT9Nm")</f>
        <v>https://drive.google.com/open?id=1TAvBLnQaw0jbwJTXrtDZTBi9FolLT9Nm</v>
      </c>
      <c r="AI7" s="37" t="str">
        <f>IFERROR(__xludf.DUMMYFUNCTION("""COMPUTED_VALUE"""),"https://drive.google.com/open?id=1YwMHwNcqewFv0jrqgCBbXjfG0vr1HUp7")</f>
        <v>https://drive.google.com/open?id=1YwMHwNcqewFv0jrqgCBbXjfG0vr1HUp7</v>
      </c>
      <c r="AJ7" s="37" t="str">
        <f>IFERROR(__xludf.DUMMYFUNCTION("""COMPUTED_VALUE"""),"https://drive.google.com/open?id=1f0ND2SZTYKd_BrQ90hRx1F9MWaZVC5Ge")</f>
        <v>https://drive.google.com/open?id=1f0ND2SZTYKd_BrQ90hRx1F9MWaZVC5Ge</v>
      </c>
      <c r="AK7" s="37" t="str">
        <f>IFERROR(__xludf.DUMMYFUNCTION("""COMPUTED_VALUE"""),"https://drive.google.com/open?id=19TOdACZRz-sHccyjuHZbHEXEdLiBp62x")</f>
        <v>https://drive.google.com/open?id=19TOdACZRz-sHccyjuHZbHEXEdLiBp62x</v>
      </c>
      <c r="AL7" s="37" t="str">
        <f>IFERROR(__xludf.DUMMYFUNCTION("""COMPUTED_VALUE"""),"https://drive.google.com/open?id=1rDQB6ReiqGFT1EYsFKq1X6rsK84EXZiN")</f>
        <v>https://drive.google.com/open?id=1rDQB6ReiqGFT1EYsFKq1X6rsK84EXZiN</v>
      </c>
      <c r="AM7" s="37" t="str">
        <f>IFERROR(__xludf.DUMMYFUNCTION("""COMPUTED_VALUE"""),"https://drive.google.com/open?id=1gmLEWx_Li1lCgHyGMoEoTzCq9gvLZyG9")</f>
        <v>https://drive.google.com/open?id=1gmLEWx_Li1lCgHyGMoEoTzCq9gvLZyG9</v>
      </c>
      <c r="AN7" s="12" t="str">
        <f>IFERROR(__xludf.DUMMYFUNCTION("""COMPUTED_VALUE"""),"3/15/2021 12:45:51, email sent from kharb044@uottawa.ca to tokel032@uottawa.ca")</f>
        <v>3/15/2021 12:45:51, email sent from kharb044@uottawa.ca to tokel032@uottawa.ca</v>
      </c>
      <c r="AO7" s="12" t="str">
        <f>IFERROR(__xludf.DUMMYFUNCTION("""COMPUTED_VALUE"""),"N")</f>
        <v>N</v>
      </c>
      <c r="AP7" s="4" t="s">
        <v>382</v>
      </c>
    </row>
    <row r="8">
      <c r="A8" s="31">
        <f>IFERROR(__xludf.DUMMYFUNCTION("""COMPUTED_VALUE"""),44292.76893310185)</f>
        <v>44292.76893</v>
      </c>
      <c r="B8" s="12">
        <f>IFERROR(__xludf.DUMMYFUNCTION("""COMPUTED_VALUE"""),3.5463546E7)</f>
        <v>35463546</v>
      </c>
      <c r="C8" s="12" t="str">
        <f>IFERROR(__xludf.DUMMYFUNCTION("""COMPUTED_VALUE"""),"bob")</f>
        <v>bob</v>
      </c>
      <c r="D8" s="12" t="str">
        <f>IFERROR(__xludf.DUMMYFUNCTION("""COMPUTED_VALUE"""),"marley")</f>
        <v>marley</v>
      </c>
      <c r="E8" s="12" t="str">
        <f>IFERROR(__xludf.DUMMYFUNCTION("""COMPUTED_VALUE"""),"EECS")</f>
        <v>EECS</v>
      </c>
      <c r="F8" s="12" t="str">
        <f>IFERROR(__xludf.DUMMYFUNCTION("""COMPUTED_VALUE"""),"sob92415@zwoho.com")</f>
        <v>sob92415@zwoho.com</v>
      </c>
      <c r="G8" s="12" t="str">
        <f>IFERROR(__xludf.DUMMYFUNCTION("""COMPUTED_VALUE"""),"819 999 9999")</f>
        <v>819 999 9999</v>
      </c>
      <c r="H8" s="12" t="str">
        <f>IFERROR(__xludf.DUMMYFUNCTION("""COMPUTED_VALUE"""),"bob")</f>
        <v>bob</v>
      </c>
      <c r="I8" s="12" t="str">
        <f>IFERROR(__xludf.DUMMYFUNCTION("""COMPUTED_VALUE"""),"maneyej679@0pppp.com")</f>
        <v>maneyej679@0pppp.com</v>
      </c>
      <c r="J8" s="12" t="str">
        <f>IFERROR(__xludf.DUMMYFUNCTION("""COMPUTED_VALUE"""),"Étudiant au doctorat/Doctorate student")</f>
        <v>Étudiant au doctorat/Doctorate student</v>
      </c>
      <c r="K8" s="12" t="str">
        <f>IFERROR(__xludf.DUMMYFUNCTION("""COMPUTED_VALUE"""),"Oui/Yes")</f>
        <v>Oui/Yes</v>
      </c>
      <c r="L8" s="12" t="str">
        <f>IFERROR(__xludf.DUMMYFUNCTION("""COMPUTED_VALUE"""),"Temps plein/Full Time")</f>
        <v>Temps plein/Full Time</v>
      </c>
      <c r="M8" s="32">
        <f>IFERROR(__xludf.DUMMYFUNCTION("""COMPUTED_VALUE"""),44301.0)</f>
        <v>44301</v>
      </c>
      <c r="N8" s="32">
        <f>IFERROR(__xludf.DUMMYFUNCTION("""COMPUTED_VALUE"""),44316.0)</f>
        <v>44316</v>
      </c>
      <c r="O8" s="32"/>
      <c r="P8" s="32"/>
      <c r="Q8" s="12"/>
      <c r="R8" s="32">
        <f>IFERROR(__xludf.DUMMYFUNCTION("""COMPUTED_VALUE"""),44308.0)</f>
        <v>44308</v>
      </c>
      <c r="S8" s="12" t="str">
        <f>IFERROR(__xludf.DUMMYFUNCTION("""COMPUTED_VALUE"""),"Oui/Yes")</f>
        <v>Oui/Yes</v>
      </c>
      <c r="T8" s="12" t="str">
        <f>IFERROR(__xludf.DUMMYFUNCTION("""COMPUTED_VALUE"""),"Oui/Yes")</f>
        <v>Oui/Yes</v>
      </c>
      <c r="U8" s="12" t="str">
        <f>IFERROR(__xludf.DUMMYFUNCTION("""COMPUTED_VALUE"""),"Oui/Yes")</f>
        <v>Oui/Yes</v>
      </c>
      <c r="V8" s="12" t="str">
        <f>IFERROR(__xludf.DUMMYFUNCTION("""COMPUTED_VALUE"""),"Oui/Yes")</f>
        <v>Oui/Yes</v>
      </c>
      <c r="W8" s="12" t="str">
        <f>IFERROR(__xludf.DUMMYFUNCTION("""COMPUTED_VALUE"""),"Oui/Yes")</f>
        <v>Oui/Yes</v>
      </c>
      <c r="X8" s="12" t="str">
        <f>IFERROR(__xludf.DUMMYFUNCTION("""COMPUTED_VALUE"""),"Oui/Yes")</f>
        <v>Oui/Yes</v>
      </c>
      <c r="Y8" s="12" t="str">
        <f>IFERROR(__xludf.DUMMYFUNCTION("""COMPUTED_VALUE"""),"Oui/Yes")</f>
        <v>Oui/Yes</v>
      </c>
      <c r="Z8" s="12" t="str">
        <f>IFERROR(__xludf.DUMMYFUNCTION("""COMPUTED_VALUE"""),"Oui/Yes")</f>
        <v>Oui/Yes</v>
      </c>
      <c r="AA8" s="12" t="str">
        <f>IFERROR(__xludf.DUMMYFUNCTION("""COMPUTED_VALUE"""),"208A")</f>
        <v>208A</v>
      </c>
      <c r="AB8" s="12" t="str">
        <f>IFERROR(__xludf.DUMMYFUNCTION("""COMPUTED_VALUE"""),"Dépot de clé/Key Deposit")</f>
        <v>Dépot de clé/Key Deposit</v>
      </c>
      <c r="AC8" s="12" t="str">
        <f>IFERROR(__xludf.DUMMYFUNCTION("""COMPUTED_VALUE"""),"34")</f>
        <v>34</v>
      </c>
      <c r="AD8" s="12" t="str">
        <f>IFERROR(__xludf.DUMMYFUNCTION("""COMPUTED_VALUE"""),"34")</f>
        <v>34</v>
      </c>
      <c r="AE8" s="37" t="str">
        <f>IFERROR(__xludf.DUMMYFUNCTION("""COMPUTED_VALUE"""),"https://drive.google.com/open?id=1_k3abFLQpuamz3QBAAGFdzXKCbaIv4ky")</f>
        <v>https://drive.google.com/open?id=1_k3abFLQpuamz3QBAAGFdzXKCbaIv4ky</v>
      </c>
      <c r="AF8" s="37" t="str">
        <f>IFERROR(__xludf.DUMMYFUNCTION("""COMPUTED_VALUE"""),"https://drive.google.com/open?id=1sw-44auojdReiMRqF6v6jNux4b2ticO8")</f>
        <v>https://drive.google.com/open?id=1sw-44auojdReiMRqF6v6jNux4b2ticO8</v>
      </c>
      <c r="AG8" s="37" t="str">
        <f>IFERROR(__xludf.DUMMYFUNCTION("""COMPUTED_VALUE"""),"https://drive.google.com/open?id=1yZKgzZWOYbNl3XNk3uNYru5J2z7WWvHX")</f>
        <v>https://drive.google.com/open?id=1yZKgzZWOYbNl3XNk3uNYru5J2z7WWvHX</v>
      </c>
      <c r="AH8" s="37" t="str">
        <f>IFERROR(__xludf.DUMMYFUNCTION("""COMPUTED_VALUE"""),"https://drive.google.com/open?id=15o6uowPDDDc1XEVZaiSokg4GqJdrtCFa")</f>
        <v>https://drive.google.com/open?id=15o6uowPDDDc1XEVZaiSokg4GqJdrtCFa</v>
      </c>
      <c r="AI8" s="37" t="str">
        <f>IFERROR(__xludf.DUMMYFUNCTION("""COMPUTED_VALUE"""),"https://drive.google.com/open?id=1xoyFCbHgxy3-jgQdyU8eDZap2Xu8Bd7h")</f>
        <v>https://drive.google.com/open?id=1xoyFCbHgxy3-jgQdyU8eDZap2Xu8Bd7h</v>
      </c>
      <c r="AJ8" s="37" t="str">
        <f>IFERROR(__xludf.DUMMYFUNCTION("""COMPUTED_VALUE"""),"https://drive.google.com/open?id=1L1Kcy_IYREPGNyqqE69Vr_-DTeqdkxjN")</f>
        <v>https://drive.google.com/open?id=1L1Kcy_IYREPGNyqqE69Vr_-DTeqdkxjN</v>
      </c>
      <c r="AK8" s="37" t="str">
        <f>IFERROR(__xludf.DUMMYFUNCTION("""COMPUTED_VALUE"""),"https://drive.google.com/open?id=1e2mu0ka9CQfIrTtDn07T8MAPFS_TnEYg")</f>
        <v>https://drive.google.com/open?id=1e2mu0ka9CQfIrTtDn07T8MAPFS_TnEYg</v>
      </c>
      <c r="AL8" s="37" t="str">
        <f>IFERROR(__xludf.DUMMYFUNCTION("""COMPUTED_VALUE"""),"https://drive.google.com/open?id=1PUT00y7XGZpcn14gK5eTJn80R0pXmIZR")</f>
        <v>https://drive.google.com/open?id=1PUT00y7XGZpcn14gK5eTJn80R0pXmIZR</v>
      </c>
      <c r="AM8" s="37" t="str">
        <f>IFERROR(__xludf.DUMMYFUNCTION("""COMPUTED_VALUE"""),"https://drive.google.com/open?id=1JutSgogBJOWgQWZTMNbROLv5BVpwPvBE")</f>
        <v>https://drive.google.com/open?id=1JutSgogBJOWgQWZTMNbROLv5BVpwPvBE</v>
      </c>
      <c r="AN8" s="12" t="str">
        <f>IFERROR(__xludf.DUMMYFUNCTION("""COMPUTED_VALUE"""),"4/6/2021 18:27:46, email sent from kharb044@uottawa.ca to maneyej679@0pppp.com")</f>
        <v>4/6/2021 18:27:46, email sent from kharb044@uottawa.ca to maneyej679@0pppp.com</v>
      </c>
      <c r="AO8" s="12" t="str">
        <f>IFERROR(__xludf.DUMMYFUNCTION("""COMPUTED_VALUE"""),"N")</f>
        <v>N</v>
      </c>
      <c r="AP8" s="4" t="s">
        <v>382</v>
      </c>
    </row>
    <row r="9">
      <c r="AP9" s="4" t="s">
        <v>382</v>
      </c>
    </row>
  </sheetData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  <hyperlink r:id="rId19" ref="AE4"/>
    <hyperlink r:id="rId20" ref="AF4"/>
    <hyperlink r:id="rId21" ref="AG4"/>
    <hyperlink r:id="rId22" ref="AH4"/>
    <hyperlink r:id="rId23" ref="AI4"/>
    <hyperlink r:id="rId24" ref="AJ4"/>
    <hyperlink r:id="rId25" ref="AK4"/>
    <hyperlink r:id="rId26" ref="AL4"/>
    <hyperlink r:id="rId27" ref="AM4"/>
    <hyperlink r:id="rId28" ref="AE5"/>
    <hyperlink r:id="rId29" ref="AF5"/>
    <hyperlink r:id="rId30" ref="AG5"/>
    <hyperlink r:id="rId31" ref="AH5"/>
    <hyperlink r:id="rId32" ref="AI5"/>
    <hyperlink r:id="rId33" ref="AJ5"/>
    <hyperlink r:id="rId34" ref="AK5"/>
    <hyperlink r:id="rId35" ref="AL5"/>
    <hyperlink r:id="rId36" ref="AM5"/>
    <hyperlink r:id="rId37" ref="AE6"/>
    <hyperlink r:id="rId38" ref="AF6"/>
    <hyperlink r:id="rId39" ref="AG6"/>
    <hyperlink r:id="rId40" ref="AH6"/>
    <hyperlink r:id="rId41" ref="AI6"/>
    <hyperlink r:id="rId42" ref="AJ6"/>
    <hyperlink r:id="rId43" ref="AK6"/>
    <hyperlink r:id="rId44" ref="AL6"/>
    <hyperlink r:id="rId45" ref="AM6"/>
    <hyperlink r:id="rId46" ref="AE7"/>
    <hyperlink r:id="rId47" ref="AF7"/>
    <hyperlink r:id="rId48" ref="AG7"/>
    <hyperlink r:id="rId49" ref="AH7"/>
    <hyperlink r:id="rId50" ref="AI7"/>
    <hyperlink r:id="rId51" ref="AJ7"/>
    <hyperlink r:id="rId52" ref="AK7"/>
    <hyperlink r:id="rId53" ref="AL7"/>
    <hyperlink r:id="rId54" ref="AM7"/>
    <hyperlink r:id="rId55" ref="AE8"/>
    <hyperlink r:id="rId56" ref="AF8"/>
    <hyperlink r:id="rId57" ref="AG8"/>
    <hyperlink r:id="rId58" ref="AH8"/>
    <hyperlink r:id="rId59" ref="AI8"/>
    <hyperlink r:id="rId60" ref="AJ8"/>
    <hyperlink r:id="rId61" ref="AK8"/>
    <hyperlink r:id="rId62" ref="AL8"/>
    <hyperlink r:id="rId63" ref="AM8"/>
  </hyperlinks>
  <drawing r:id="rId64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30.43"/>
    <col customWidth="1" min="4" max="4" width="17.71"/>
    <col customWidth="1" min="6" max="6" width="39.14"/>
    <col customWidth="1" min="7" max="7" width="54.43"/>
    <col customWidth="1" min="8" max="8" width="21.0"/>
    <col customWidth="1" min="9" max="9" width="34.86"/>
    <col customWidth="1" min="10" max="10" width="45.43"/>
    <col customWidth="1" min="11" max="11" width="104.0"/>
    <col customWidth="1" min="12" max="12" width="23.29"/>
    <col customWidth="1" min="13" max="13" width="21.71"/>
    <col customWidth="1" min="14" max="14" width="18.43"/>
    <col customWidth="1" min="15" max="15" width="21.71"/>
    <col customWidth="1" min="16" max="16" width="18.43"/>
    <col customWidth="1" min="17" max="17" width="46.86"/>
    <col customWidth="1" min="18" max="18" width="25.29"/>
    <col customWidth="1" min="19" max="19" width="93.29"/>
    <col customWidth="1" min="20" max="20" width="102.14"/>
    <col customWidth="1" min="21" max="21" width="110.43"/>
    <col customWidth="1" min="22" max="23" width="77.0"/>
    <col customWidth="1" min="24" max="24" width="115.14"/>
    <col customWidth="1" min="25" max="25" width="117.14"/>
    <col customWidth="1" min="26" max="26" width="44.71"/>
    <col customWidth="1" min="27" max="27" width="18.86"/>
    <col customWidth="1" min="28" max="28" width="46.71"/>
    <col customWidth="1" min="29" max="29" width="51.0"/>
    <col customWidth="1" min="30" max="30" width="58.57"/>
    <col customWidth="1" min="31" max="31" width="65.0"/>
    <col customWidth="1" min="32" max="32" width="98.14"/>
    <col customWidth="1" min="33" max="33" width="121.14"/>
    <col customWidth="1" min="34" max="34" width="115.14"/>
    <col customWidth="1" min="35" max="35" width="75.0"/>
    <col customWidth="1" min="36" max="36" width="81.71"/>
    <col customWidth="1" min="37" max="37" width="119.86"/>
    <col customWidth="1" min="38" max="38" width="121.86"/>
    <col customWidth="1" min="39" max="39" width="66.14"/>
  </cols>
  <sheetData>
    <row r="1">
      <c r="A1" s="12" t="str">
        <f>IFERROR(__xludf.DUMMYFUNCTION("Query(IMPORTRANGE(""https://docs.google.com/spreadsheets/d/1-I4eTF3OKmI9BcSYdUZkSnkaoh2mwL2ngRx2m9iW4XU/edit#gid=311660110"",""Form Responses 1!A1:AO2112""), ""WHERE Col18 &gt; date '""&amp;TEXT(TODAY(),""yyyy-mm-dd"")&amp;""'"",1)"),"Timestamp")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12" t="str">
        <f>IFERROR(__xludf.DUMMYFUNCTION("""COMPUTED_VALUE"""),"Preuve formation SIMDUT/Completed my WHMIS Training")</f>
        <v>Preuve formation SIMDUT/Completed my WHMIS Training</v>
      </c>
      <c r="AF1" s="12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2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2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2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2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2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2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2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2" t="str">
        <f>IFERROR(__xludf.DUMMYFUNCTION("""COMPUTED_VALUE"""),"Template 1 - Send Status")</f>
        <v>Template 1 - Send Status</v>
      </c>
      <c r="AO1" s="12" t="str">
        <f>IFERROR(__xludf.DUMMYFUNCTION("""COMPUTED_VALUE"""),"Aprobation de la demande départements (O/N)")</f>
        <v>Aprobation de la demande départements (O/N)</v>
      </c>
    </row>
    <row r="2">
      <c r="A2" s="31">
        <f>IFERROR(__xludf.DUMMYFUNCTION("""COMPUTED_VALUE"""),44270.51675391204)</f>
        <v>44270.51675</v>
      </c>
      <c r="B2" s="12">
        <f>IFERROR(__xludf.DUMMYFUNCTION("""COMPUTED_VALUE"""),3.00696969E8)</f>
        <v>300696969</v>
      </c>
      <c r="C2" s="12" t="str">
        <f>IFERROR(__xludf.DUMMYFUNCTION("""COMPUTED_VALUE"""),"Louis")</f>
        <v>Louis</v>
      </c>
      <c r="D2" s="12" t="str">
        <f>IFERROR(__xludf.DUMMYFUNCTION("""COMPUTED_VALUE"""),"Viton")</f>
        <v>Viton</v>
      </c>
      <c r="E2" s="12" t="str">
        <f>IFERROR(__xludf.DUMMYFUNCTION("""COMPUTED_VALUE"""),"CRPuO")</f>
        <v>CRPuO</v>
      </c>
      <c r="F2" s="12" t="str">
        <f>IFERROR(__xludf.DUMMYFUNCTION("""COMPUTED_VALUE"""),"lkana074@uottawa.ca")</f>
        <v>lkana074@uottawa.ca</v>
      </c>
      <c r="G2" s="12" t="str">
        <f>IFERROR(__xludf.DUMMYFUNCTION("""COMPUTED_VALUE"""),"534354354")</f>
        <v>534354354</v>
      </c>
      <c r="H2" s="12" t="str">
        <f>IFERROR(__xludf.DUMMYFUNCTION("""COMPUTED_VALUE"""),"Notorious BIG")</f>
        <v>Notorious BIG</v>
      </c>
      <c r="I2" s="12" t="str">
        <f>IFERROR(__xludf.DUMMYFUNCTION("""COMPUTED_VALUE"""),"BIGD@outlook.com")</f>
        <v>BIGD@outlook.com</v>
      </c>
      <c r="J2" s="12" t="str">
        <f>IFERROR(__xludf.DUMMYFUNCTION("""COMPUTED_VALUE"""),"Chercheur postdoctoral/Postdoctorate research fellow")</f>
        <v>Chercheur postdoctoral/Postdoctorate research fellow</v>
      </c>
      <c r="K2" s="12" t="str">
        <f>IFERROR(__xludf.DUMMYFUNCTION("""COMPUTED_VALUE"""),"Oui/Yes")</f>
        <v>Oui/Yes</v>
      </c>
      <c r="L2" s="12" t="str">
        <f>IFERROR(__xludf.DUMMYFUNCTION("""COMPUTED_VALUE"""),"Temps plein/Full Time")</f>
        <v>Temps plein/Full Time</v>
      </c>
      <c r="M2" s="32">
        <f>IFERROR(__xludf.DUMMYFUNCTION("""COMPUTED_VALUE"""),44286.0)</f>
        <v>44286</v>
      </c>
      <c r="N2" s="32">
        <f>IFERROR(__xludf.DUMMYFUNCTION("""COMPUTED_VALUE"""),44339.0)</f>
        <v>44339</v>
      </c>
      <c r="O2" s="32"/>
      <c r="P2" s="32"/>
      <c r="Q2" s="12"/>
      <c r="R2" s="32">
        <f>IFERROR(__xludf.DUMMYFUNCTION("""COMPUTED_VALUE"""),44459.0)</f>
        <v>44459</v>
      </c>
      <c r="S2" s="12" t="str">
        <f>IFERROR(__xludf.DUMMYFUNCTION("""COMPUTED_VALUE"""),"Oui/Yes")</f>
        <v>Oui/Yes</v>
      </c>
      <c r="T2" s="12" t="str">
        <f>IFERROR(__xludf.DUMMYFUNCTION("""COMPUTED_VALUE"""),"Oui/Yes")</f>
        <v>Oui/Yes</v>
      </c>
      <c r="U2" s="12" t="str">
        <f>IFERROR(__xludf.DUMMYFUNCTION("""COMPUTED_VALUE"""),"Oui/Yes")</f>
        <v>Oui/Yes</v>
      </c>
      <c r="V2" s="12" t="str">
        <f>IFERROR(__xludf.DUMMYFUNCTION("""COMPUTED_VALUE"""),"Oui/Yes")</f>
        <v>Oui/Yes</v>
      </c>
      <c r="W2" s="12" t="str">
        <f>IFERROR(__xludf.DUMMYFUNCTION("""COMPUTED_VALUE"""),"Oui/Yes")</f>
        <v>Oui/Yes</v>
      </c>
      <c r="X2" s="12" t="str">
        <f>IFERROR(__xludf.DUMMYFUNCTION("""COMPUTED_VALUE"""),"Oui/Yes")</f>
        <v>Oui/Yes</v>
      </c>
      <c r="Y2" s="12" t="str">
        <f>IFERROR(__xludf.DUMMYFUNCTION("""COMPUTED_VALUE"""),"Oui/Yes")</f>
        <v>Oui/Yes</v>
      </c>
      <c r="Z2" s="12" t="str">
        <f>IFERROR(__xludf.DUMMYFUNCTION("""COMPUTED_VALUE"""),"Oui/Yes")</f>
        <v>Oui/Yes</v>
      </c>
      <c r="AA2" s="12" t="str">
        <f>IFERROR(__xludf.DUMMYFUNCTION("""COMPUTED_VALUE"""),"1234556789")</f>
        <v>1234556789</v>
      </c>
      <c r="AB2" s="12" t="str">
        <f>IFERROR(__xludf.DUMMYFUNCTION("""COMPUTED_VALUE"""),"Dépot de clé/Key Deposit")</f>
        <v>Dépot de clé/Key Deposit</v>
      </c>
      <c r="AC2" s="12" t="str">
        <f>IFERROR(__xludf.DUMMYFUNCTION("""COMPUTED_VALUE"""),"rty")</f>
        <v>rty</v>
      </c>
      <c r="AD2" s="12" t="str">
        <f>IFERROR(__xludf.DUMMYFUNCTION("""COMPUTED_VALUE"""),"rty")</f>
        <v>rty</v>
      </c>
      <c r="AE2" s="37" t="str">
        <f>IFERROR(__xludf.DUMMYFUNCTION("""COMPUTED_VALUE"""),"https://drive.google.com/open?id=1ZzeFHnIsHq8aSk4rq5_6gn0IQcgt_bbM")</f>
        <v>https://drive.google.com/open?id=1ZzeFHnIsHq8aSk4rq5_6gn0IQcgt_bbM</v>
      </c>
      <c r="AF2" s="37" t="str">
        <f>IFERROR(__xludf.DUMMYFUNCTION("""COMPUTED_VALUE"""),"https://drive.google.com/open?id=1UK27rueL8FJ69379rAIkWF64ijqn8UXL")</f>
        <v>https://drive.google.com/open?id=1UK27rueL8FJ69379rAIkWF64ijqn8UXL</v>
      </c>
      <c r="AG2" s="37" t="str">
        <f>IFERROR(__xludf.DUMMYFUNCTION("""COMPUTED_VALUE"""),"https://drive.google.com/open?id=1b14eXkw3Ggq26uRI8N-hm5_OMG8nCZBb")</f>
        <v>https://drive.google.com/open?id=1b14eXkw3Ggq26uRI8N-hm5_OMG8nCZBb</v>
      </c>
      <c r="AH2" s="37" t="str">
        <f>IFERROR(__xludf.DUMMYFUNCTION("""COMPUTED_VALUE"""),"https://drive.google.com/open?id=1n1gWPXrb-R0DKQmLsI0GPtMS5wl3s-G7")</f>
        <v>https://drive.google.com/open?id=1n1gWPXrb-R0DKQmLsI0GPtMS5wl3s-G7</v>
      </c>
      <c r="AI2" s="37" t="str">
        <f>IFERROR(__xludf.DUMMYFUNCTION("""COMPUTED_VALUE"""),"https://drive.google.com/open?id=1qBbdW-_Juef4OsGowqRUgNZUQ6lgxWD7")</f>
        <v>https://drive.google.com/open?id=1qBbdW-_Juef4OsGowqRUgNZUQ6lgxWD7</v>
      </c>
      <c r="AJ2" s="37" t="str">
        <f>IFERROR(__xludf.DUMMYFUNCTION("""COMPUTED_VALUE"""),"https://drive.google.com/open?id=1VaUBBwDwxRmpL9jmVvrM7IkyrQSG-hgF")</f>
        <v>https://drive.google.com/open?id=1VaUBBwDwxRmpL9jmVvrM7IkyrQSG-hgF</v>
      </c>
      <c r="AK2" s="37" t="str">
        <f>IFERROR(__xludf.DUMMYFUNCTION("""COMPUTED_VALUE"""),"https://drive.google.com/open?id=1131p03QjeXDwPplcuafCV0vDQKYlQ7by")</f>
        <v>https://drive.google.com/open?id=1131p03QjeXDwPplcuafCV0vDQKYlQ7by</v>
      </c>
      <c r="AL2" s="37" t="str">
        <f>IFERROR(__xludf.DUMMYFUNCTION("""COMPUTED_VALUE"""),"https://drive.google.com/open?id=1R3PqkEPJVz-T84U7T-ce92w-G1VLtAr3")</f>
        <v>https://drive.google.com/open?id=1R3PqkEPJVz-T84U7T-ce92w-G1VLtAr3</v>
      </c>
      <c r="AM2" s="37" t="str">
        <f>IFERROR(__xludf.DUMMYFUNCTION("""COMPUTED_VALUE"""),"https://drive.google.com/open?id=16VkS7RMGIAlBIh0zUndvwZXi2jsM-fxA")</f>
        <v>https://drive.google.com/open?id=16VkS7RMGIAlBIh0zUndvwZXi2jsM-fxA</v>
      </c>
      <c r="AN2" s="12" t="str">
        <f>IFERROR(__xludf.DUMMYFUNCTION("""COMPUTED_VALUE"""),"3/15/2021 12:37:08, email sent from kharb044@uottawa.ca to BIGD@outlook.com")</f>
        <v>3/15/2021 12:37:08, email sent from kharb044@uottawa.ca to BIGD@outlook.com</v>
      </c>
      <c r="AO2" s="12" t="str">
        <f>IFERROR(__xludf.DUMMYFUNCTION("""COMPUTED_VALUE"""),"O")</f>
        <v>O</v>
      </c>
    </row>
    <row r="3">
      <c r="A3" s="31">
        <f>IFERROR(__xludf.DUMMYFUNCTION("""COMPUTED_VALUE"""),44270.52043958333)</f>
        <v>44270.52044</v>
      </c>
      <c r="B3" s="12">
        <f>IFERROR(__xludf.DUMMYFUNCTION("""COMPUTED_VALUE"""),3.45345345E8)</f>
        <v>345345345</v>
      </c>
      <c r="C3" s="12" t="str">
        <f>IFERROR(__xludf.DUMMYFUNCTION("""COMPUTED_VALUE"""),"bob")</f>
        <v>bob</v>
      </c>
      <c r="D3" s="12" t="str">
        <f>IFERROR(__xludf.DUMMYFUNCTION("""COMPUTED_VALUE"""),"bobibob")</f>
        <v>bobibob</v>
      </c>
      <c r="E3" s="12" t="str">
        <f>IFERROR(__xludf.DUMMYFUNCTION("""COMPUTED_VALUE"""),"CEED")</f>
        <v>CEED</v>
      </c>
      <c r="F3" s="12" t="str">
        <f>IFERROR(__xludf.DUMMYFUNCTION("""COMPUTED_VALUE"""),"lkana074@uottawa.ca")</f>
        <v>lkana074@uottawa.ca</v>
      </c>
      <c r="G3" s="12" t="str">
        <f>IFERROR(__xludf.DUMMYFUNCTION("""COMPUTED_VALUE"""),"234234234")</f>
        <v>234234234</v>
      </c>
      <c r="H3" s="12" t="str">
        <f>IFERROR(__xludf.DUMMYFUNCTION("""COMPUTED_VALUE"""),"123go")</f>
        <v>123go</v>
      </c>
      <c r="I3" s="12" t="str">
        <f>IFERROR(__xludf.DUMMYFUNCTION("""COMPUTED_VALUE"""),"bob@outlookc.pm")</f>
        <v>bob@outlookc.pm</v>
      </c>
      <c r="J3" s="12" t="str">
        <f>IFERROR(__xludf.DUMMYFUNCTION("""COMPUTED_VALUE"""),"Employé de uOttawa/uOttawa employee")</f>
        <v>Employé de uOttawa/uOttawa employee</v>
      </c>
      <c r="K3" s="12" t="str">
        <f>IFERROR(__xludf.DUMMYFUNCTION("""COMPUTED_VALUE"""),"Oui/Yes")</f>
        <v>Oui/Yes</v>
      </c>
      <c r="L3" s="12" t="str">
        <f>IFERROR(__xludf.DUMMYFUNCTION("""COMPUTED_VALUE"""),"Temps plein/Full Time")</f>
        <v>Temps plein/Full Time</v>
      </c>
      <c r="M3" s="32">
        <f>IFERROR(__xludf.DUMMYFUNCTION("""COMPUTED_VALUE"""),44265.0)</f>
        <v>44265</v>
      </c>
      <c r="N3" s="32">
        <f>IFERROR(__xludf.DUMMYFUNCTION("""COMPUTED_VALUE"""),44279.0)</f>
        <v>44279</v>
      </c>
      <c r="O3" s="32"/>
      <c r="P3" s="32"/>
      <c r="Q3" s="12"/>
      <c r="R3" s="32">
        <f>IFERROR(__xludf.DUMMYFUNCTION("""COMPUTED_VALUE"""),46466.0)</f>
        <v>46466</v>
      </c>
      <c r="S3" s="12" t="str">
        <f>IFERROR(__xludf.DUMMYFUNCTION("""COMPUTED_VALUE"""),"Oui/Yes")</f>
        <v>Oui/Yes</v>
      </c>
      <c r="T3" s="12" t="str">
        <f>IFERROR(__xludf.DUMMYFUNCTION("""COMPUTED_VALUE"""),"Oui/Yes")</f>
        <v>Oui/Yes</v>
      </c>
      <c r="U3" s="12" t="str">
        <f>IFERROR(__xludf.DUMMYFUNCTION("""COMPUTED_VALUE"""),"Oui/Yes")</f>
        <v>Oui/Yes</v>
      </c>
      <c r="V3" s="12" t="str">
        <f>IFERROR(__xludf.DUMMYFUNCTION("""COMPUTED_VALUE"""),"Oui/Yes")</f>
        <v>Oui/Yes</v>
      </c>
      <c r="W3" s="12" t="str">
        <f>IFERROR(__xludf.DUMMYFUNCTION("""COMPUTED_VALUE"""),"Oui/Yes")</f>
        <v>Oui/Yes</v>
      </c>
      <c r="X3" s="12" t="str">
        <f>IFERROR(__xludf.DUMMYFUNCTION("""COMPUTED_VALUE"""),"Oui/Yes")</f>
        <v>Oui/Yes</v>
      </c>
      <c r="Y3" s="12" t="str">
        <f>IFERROR(__xludf.DUMMYFUNCTION("""COMPUTED_VALUE"""),"Oui/Yes")</f>
        <v>Oui/Yes</v>
      </c>
      <c r="Z3" s="12" t="str">
        <f>IFERROR(__xludf.DUMMYFUNCTION("""COMPUTED_VALUE"""),"Oui/Yes")</f>
        <v>Oui/Yes</v>
      </c>
      <c r="AA3" s="12" t="str">
        <f>IFERROR(__xludf.DUMMYFUNCTION("""COMPUTED_VALUE"""),"23")</f>
        <v>23</v>
      </c>
      <c r="AB3" s="12" t="str">
        <f>IFERROR(__xludf.DUMMYFUNCTION("""COMPUTED_VALUE"""),"Dépot de clé/Key Deposit")</f>
        <v>Dépot de clé/Key Deposit</v>
      </c>
      <c r="AC3" s="12"/>
      <c r="AD3" s="12"/>
      <c r="AE3" s="37" t="str">
        <f>IFERROR(__xludf.DUMMYFUNCTION("""COMPUTED_VALUE"""),"https://drive.google.com/open?id=1d93lcHfMVRtixl-yfpbvrsMLa5C2l7S2")</f>
        <v>https://drive.google.com/open?id=1d93lcHfMVRtixl-yfpbvrsMLa5C2l7S2</v>
      </c>
      <c r="AF3" s="37" t="str">
        <f>IFERROR(__xludf.DUMMYFUNCTION("""COMPUTED_VALUE"""),"https://drive.google.com/open?id=1hwFhHSRV4zQKO3TCoNbwdTuGErYmQn2W")</f>
        <v>https://drive.google.com/open?id=1hwFhHSRV4zQKO3TCoNbwdTuGErYmQn2W</v>
      </c>
      <c r="AG3" s="37" t="str">
        <f>IFERROR(__xludf.DUMMYFUNCTION("""COMPUTED_VALUE"""),"https://drive.google.com/open?id=1XDqDcoSbHRPRjOXMuGVe-Bi7e6DLXFtI")</f>
        <v>https://drive.google.com/open?id=1XDqDcoSbHRPRjOXMuGVe-Bi7e6DLXFtI</v>
      </c>
      <c r="AH3" s="37" t="str">
        <f>IFERROR(__xludf.DUMMYFUNCTION("""COMPUTED_VALUE"""),"https://drive.google.com/open?id=1iU5Dj41Ij3ccqKjwO0zl3-e7QdzObZHK")</f>
        <v>https://drive.google.com/open?id=1iU5Dj41Ij3ccqKjwO0zl3-e7QdzObZHK</v>
      </c>
      <c r="AI3" s="37" t="str">
        <f>IFERROR(__xludf.DUMMYFUNCTION("""COMPUTED_VALUE"""),"https://drive.google.com/open?id=1PIXggpOdTdI5CidPLMSjskbrhzb7wgKj")</f>
        <v>https://drive.google.com/open?id=1PIXggpOdTdI5CidPLMSjskbrhzb7wgKj</v>
      </c>
      <c r="AJ3" s="37" t="str">
        <f>IFERROR(__xludf.DUMMYFUNCTION("""COMPUTED_VALUE"""),"https://drive.google.com/open?id=1pU0keh8hGWyBnW_Mpgb88Z30He506tAg")</f>
        <v>https://drive.google.com/open?id=1pU0keh8hGWyBnW_Mpgb88Z30He506tAg</v>
      </c>
      <c r="AK3" s="37" t="str">
        <f>IFERROR(__xludf.DUMMYFUNCTION("""COMPUTED_VALUE"""),"https://drive.google.com/open?id=1gAp4TB4_GZI1oLFI7yTfAK-Cvb_7LQoY")</f>
        <v>https://drive.google.com/open?id=1gAp4TB4_GZI1oLFI7yTfAK-Cvb_7LQoY</v>
      </c>
      <c r="AL3" s="37" t="str">
        <f>IFERROR(__xludf.DUMMYFUNCTION("""COMPUTED_VALUE"""),"https://drive.google.com/open?id=1a8epqlLNVI-eMCDkZnV_8WGhn61w-Ljd")</f>
        <v>https://drive.google.com/open?id=1a8epqlLNVI-eMCDkZnV_8WGhn61w-Ljd</v>
      </c>
      <c r="AM3" s="37" t="str">
        <f>IFERROR(__xludf.DUMMYFUNCTION("""COMPUTED_VALUE"""),"https://drive.google.com/open?id=19twRaPaKLqYlsaV07r6FLVIkgD7ZWi-W")</f>
        <v>https://drive.google.com/open?id=19twRaPaKLqYlsaV07r6FLVIkgD7ZWi-W</v>
      </c>
      <c r="AN3" s="12" t="str">
        <f>IFERROR(__xludf.DUMMYFUNCTION("""COMPUTED_VALUE"""),"3/15/2021 12:37:08, email sent from kharb044@uottawa.ca to bob@outlookc.pm")</f>
        <v>3/15/2021 12:37:08, email sent from kharb044@uottawa.ca to bob@outlookc.pm</v>
      </c>
      <c r="AO3" s="12" t="str">
        <f>IFERROR(__xludf.DUMMYFUNCTION("""COMPUTED_VALUE"""),"N")</f>
        <v>N</v>
      </c>
    </row>
    <row r="4">
      <c r="A4" s="31">
        <f>IFERROR(__xludf.DUMMYFUNCTION("""COMPUTED_VALUE"""),44292.76893310185)</f>
        <v>44292.76893</v>
      </c>
      <c r="B4" s="12">
        <f>IFERROR(__xludf.DUMMYFUNCTION("""COMPUTED_VALUE"""),3.5463546E7)</f>
        <v>35463546</v>
      </c>
      <c r="C4" s="12" t="str">
        <f>IFERROR(__xludf.DUMMYFUNCTION("""COMPUTED_VALUE"""),"bob")</f>
        <v>bob</v>
      </c>
      <c r="D4" s="12" t="str">
        <f>IFERROR(__xludf.DUMMYFUNCTION("""COMPUTED_VALUE"""),"marley")</f>
        <v>marley</v>
      </c>
      <c r="E4" s="12" t="str">
        <f>IFERROR(__xludf.DUMMYFUNCTION("""COMPUTED_VALUE"""),"EECS")</f>
        <v>EECS</v>
      </c>
      <c r="F4" s="12" t="str">
        <f>IFERROR(__xludf.DUMMYFUNCTION("""COMPUTED_VALUE"""),"sob92415@zwoho.com")</f>
        <v>sob92415@zwoho.com</v>
      </c>
      <c r="G4" s="12" t="str">
        <f>IFERROR(__xludf.DUMMYFUNCTION("""COMPUTED_VALUE"""),"819 999 9999")</f>
        <v>819 999 9999</v>
      </c>
      <c r="H4" s="12" t="str">
        <f>IFERROR(__xludf.DUMMYFUNCTION("""COMPUTED_VALUE"""),"bob")</f>
        <v>bob</v>
      </c>
      <c r="I4" s="12" t="str">
        <f>IFERROR(__xludf.DUMMYFUNCTION("""COMPUTED_VALUE"""),"maneyej679@0pppp.com")</f>
        <v>maneyej679@0pppp.com</v>
      </c>
      <c r="J4" s="12" t="str">
        <f>IFERROR(__xludf.DUMMYFUNCTION("""COMPUTED_VALUE"""),"Étudiant au doctorat/Doctorate student")</f>
        <v>Étudiant au doctorat/Doctorate student</v>
      </c>
      <c r="K4" s="12" t="str">
        <f>IFERROR(__xludf.DUMMYFUNCTION("""COMPUTED_VALUE"""),"Oui/Yes")</f>
        <v>Oui/Yes</v>
      </c>
      <c r="L4" s="12" t="str">
        <f>IFERROR(__xludf.DUMMYFUNCTION("""COMPUTED_VALUE"""),"Temps plein/Full Time")</f>
        <v>Temps plein/Full Time</v>
      </c>
      <c r="M4" s="32">
        <f>IFERROR(__xludf.DUMMYFUNCTION("""COMPUTED_VALUE"""),44301.0)</f>
        <v>44301</v>
      </c>
      <c r="N4" s="32">
        <f>IFERROR(__xludf.DUMMYFUNCTION("""COMPUTED_VALUE"""),44316.0)</f>
        <v>44316</v>
      </c>
      <c r="O4" s="32"/>
      <c r="P4" s="32"/>
      <c r="Q4" s="12"/>
      <c r="R4" s="32">
        <f>IFERROR(__xludf.DUMMYFUNCTION("""COMPUTED_VALUE"""),44308.0)</f>
        <v>44308</v>
      </c>
      <c r="S4" s="12" t="str">
        <f>IFERROR(__xludf.DUMMYFUNCTION("""COMPUTED_VALUE"""),"Oui/Yes")</f>
        <v>Oui/Yes</v>
      </c>
      <c r="T4" s="12" t="str">
        <f>IFERROR(__xludf.DUMMYFUNCTION("""COMPUTED_VALUE"""),"Oui/Yes")</f>
        <v>Oui/Yes</v>
      </c>
      <c r="U4" s="12" t="str">
        <f>IFERROR(__xludf.DUMMYFUNCTION("""COMPUTED_VALUE"""),"Oui/Yes")</f>
        <v>Oui/Yes</v>
      </c>
      <c r="V4" s="12" t="str">
        <f>IFERROR(__xludf.DUMMYFUNCTION("""COMPUTED_VALUE"""),"Oui/Yes")</f>
        <v>Oui/Yes</v>
      </c>
      <c r="W4" s="12" t="str">
        <f>IFERROR(__xludf.DUMMYFUNCTION("""COMPUTED_VALUE"""),"Oui/Yes")</f>
        <v>Oui/Yes</v>
      </c>
      <c r="X4" s="12" t="str">
        <f>IFERROR(__xludf.DUMMYFUNCTION("""COMPUTED_VALUE"""),"Oui/Yes")</f>
        <v>Oui/Yes</v>
      </c>
      <c r="Y4" s="12" t="str">
        <f>IFERROR(__xludf.DUMMYFUNCTION("""COMPUTED_VALUE"""),"Oui/Yes")</f>
        <v>Oui/Yes</v>
      </c>
      <c r="Z4" s="12" t="str">
        <f>IFERROR(__xludf.DUMMYFUNCTION("""COMPUTED_VALUE"""),"Oui/Yes")</f>
        <v>Oui/Yes</v>
      </c>
      <c r="AA4" s="12" t="str">
        <f>IFERROR(__xludf.DUMMYFUNCTION("""COMPUTED_VALUE"""),"208A")</f>
        <v>208A</v>
      </c>
      <c r="AB4" s="12" t="str">
        <f>IFERROR(__xludf.DUMMYFUNCTION("""COMPUTED_VALUE"""),"Dépot de clé/Key Deposit")</f>
        <v>Dépot de clé/Key Deposit</v>
      </c>
      <c r="AC4" s="12" t="str">
        <f>IFERROR(__xludf.DUMMYFUNCTION("""COMPUTED_VALUE"""),"34")</f>
        <v>34</v>
      </c>
      <c r="AD4" s="12" t="str">
        <f>IFERROR(__xludf.DUMMYFUNCTION("""COMPUTED_VALUE"""),"34")</f>
        <v>34</v>
      </c>
      <c r="AE4" s="37" t="str">
        <f>IFERROR(__xludf.DUMMYFUNCTION("""COMPUTED_VALUE"""),"https://drive.google.com/open?id=1_k3abFLQpuamz3QBAAGFdzXKCbaIv4ky")</f>
        <v>https://drive.google.com/open?id=1_k3abFLQpuamz3QBAAGFdzXKCbaIv4ky</v>
      </c>
      <c r="AF4" s="37" t="str">
        <f>IFERROR(__xludf.DUMMYFUNCTION("""COMPUTED_VALUE"""),"https://drive.google.com/open?id=1sw-44auojdReiMRqF6v6jNux4b2ticO8")</f>
        <v>https://drive.google.com/open?id=1sw-44auojdReiMRqF6v6jNux4b2ticO8</v>
      </c>
      <c r="AG4" s="37" t="str">
        <f>IFERROR(__xludf.DUMMYFUNCTION("""COMPUTED_VALUE"""),"https://drive.google.com/open?id=1yZKgzZWOYbNl3XNk3uNYru5J2z7WWvHX")</f>
        <v>https://drive.google.com/open?id=1yZKgzZWOYbNl3XNk3uNYru5J2z7WWvHX</v>
      </c>
      <c r="AH4" s="37" t="str">
        <f>IFERROR(__xludf.DUMMYFUNCTION("""COMPUTED_VALUE"""),"https://drive.google.com/open?id=15o6uowPDDDc1XEVZaiSokg4GqJdrtCFa")</f>
        <v>https://drive.google.com/open?id=15o6uowPDDDc1XEVZaiSokg4GqJdrtCFa</v>
      </c>
      <c r="AI4" s="37" t="str">
        <f>IFERROR(__xludf.DUMMYFUNCTION("""COMPUTED_VALUE"""),"https://drive.google.com/open?id=1xoyFCbHgxy3-jgQdyU8eDZap2Xu8Bd7h")</f>
        <v>https://drive.google.com/open?id=1xoyFCbHgxy3-jgQdyU8eDZap2Xu8Bd7h</v>
      </c>
      <c r="AJ4" s="37" t="str">
        <f>IFERROR(__xludf.DUMMYFUNCTION("""COMPUTED_VALUE"""),"https://drive.google.com/open?id=1L1Kcy_IYREPGNyqqE69Vr_-DTeqdkxjN")</f>
        <v>https://drive.google.com/open?id=1L1Kcy_IYREPGNyqqE69Vr_-DTeqdkxjN</v>
      </c>
      <c r="AK4" s="37" t="str">
        <f>IFERROR(__xludf.DUMMYFUNCTION("""COMPUTED_VALUE"""),"https://drive.google.com/open?id=1e2mu0ka9CQfIrTtDn07T8MAPFS_TnEYg")</f>
        <v>https://drive.google.com/open?id=1e2mu0ka9CQfIrTtDn07T8MAPFS_TnEYg</v>
      </c>
      <c r="AL4" s="37" t="str">
        <f>IFERROR(__xludf.DUMMYFUNCTION("""COMPUTED_VALUE"""),"https://drive.google.com/open?id=1PUT00y7XGZpcn14gK5eTJn80R0pXmIZR")</f>
        <v>https://drive.google.com/open?id=1PUT00y7XGZpcn14gK5eTJn80R0pXmIZR</v>
      </c>
      <c r="AM4" s="37" t="str">
        <f>IFERROR(__xludf.DUMMYFUNCTION("""COMPUTED_VALUE"""),"https://drive.google.com/open?id=1JutSgogBJOWgQWZTMNbROLv5BVpwPvBE")</f>
        <v>https://drive.google.com/open?id=1JutSgogBJOWgQWZTMNbROLv5BVpwPvBE</v>
      </c>
      <c r="AN4" s="12" t="str">
        <f>IFERROR(__xludf.DUMMYFUNCTION("""COMPUTED_VALUE"""),"4/6/2021 18:27:46, email sent from kharb044@uottawa.ca to maneyej679@0pppp.com")</f>
        <v>4/6/2021 18:27:46, email sent from kharb044@uottawa.ca to maneyej679@0pppp.com</v>
      </c>
      <c r="AO4" s="12" t="str">
        <f>IFERROR(__xludf.DUMMYFUNCTION("""COMPUTED_VALUE"""),"N")</f>
        <v>N</v>
      </c>
    </row>
  </sheetData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  <hyperlink r:id="rId19" ref="AE4"/>
    <hyperlink r:id="rId20" ref="AF4"/>
    <hyperlink r:id="rId21" ref="AG4"/>
    <hyperlink r:id="rId22" ref="AH4"/>
    <hyperlink r:id="rId23" ref="AI4"/>
    <hyperlink r:id="rId24" ref="AJ4"/>
    <hyperlink r:id="rId25" ref="AK4"/>
    <hyperlink r:id="rId26" ref="AL4"/>
    <hyperlink r:id="rId27" ref="AM4"/>
  </hyperlinks>
  <drawing r:id="rId28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tr">
        <f>IFERROR(__xludf.DUMMYFUNCTION("Query(IMPORTRANGE(""https://docs.google.com/spreadsheets/d/1-I4eTF3OKmI9BcSYdUZkSnkaoh2mwL2ngRx2m9iW4XU/edit#gid=311660110"",""Form Responses 1!A1:AO2112""), ""WHERE Col18 = date '""&amp;TEXT(TODAY(),""yyyy-mm-dd"")&amp;""'"",1)"),"Timestamp")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12" t="str">
        <f>IFERROR(__xludf.DUMMYFUNCTION("""COMPUTED_VALUE"""),"Preuve formation SIMDUT/Completed my WHMIS Training")</f>
        <v>Preuve formation SIMDUT/Completed my WHMIS Training</v>
      </c>
      <c r="AF1" s="12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2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2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2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2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2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2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2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2" t="str">
        <f>IFERROR(__xludf.DUMMYFUNCTION("""COMPUTED_VALUE"""),"Template 1 - Send Status")</f>
        <v>Template 1 - Send Status</v>
      </c>
      <c r="AO1" s="12" t="str">
        <f>IFERROR(__xludf.DUMMYFUNCTION("""COMPUTED_VALUE"""),"Aprobation de la demande départements (O/N)")</f>
        <v>Aprobation de la demande départements (O/N)</v>
      </c>
    </row>
    <row r="2">
      <c r="AP2" s="4" t="s">
        <v>382</v>
      </c>
    </row>
    <row r="3">
      <c r="AP3" s="11"/>
    </row>
    <row r="4">
      <c r="AR4" s="4"/>
    </row>
    <row r="5">
      <c r="AQ5" s="4" t="s">
        <v>380</v>
      </c>
    </row>
    <row r="11">
      <c r="AR11" s="4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30.43"/>
    <col customWidth="1" min="4" max="4" width="17.71"/>
    <col customWidth="1" min="6" max="6" width="34.71"/>
    <col customWidth="1" min="7" max="7" width="54.43"/>
    <col customWidth="1" min="8" max="8" width="21.0"/>
    <col customWidth="1" min="9" max="9" width="34.86"/>
    <col customWidth="1" min="10" max="10" width="31.0"/>
    <col customWidth="1" min="11" max="11" width="67.57"/>
    <col customWidth="1" min="12" max="12" width="23.29"/>
    <col customWidth="1" min="13" max="13" width="21.71"/>
    <col customWidth="1" min="14" max="14" width="18.43"/>
    <col customWidth="1" min="15" max="15" width="21.71"/>
    <col customWidth="1" min="16" max="16" width="18.43"/>
    <col customWidth="1" min="17" max="17" width="46.86"/>
    <col customWidth="1" min="18" max="18" width="25.29"/>
    <col customWidth="1" min="19" max="19" width="93.29"/>
    <col customWidth="1" min="20" max="20" width="102.14"/>
    <col customWidth="1" min="21" max="21" width="110.43"/>
    <col customWidth="1" min="22" max="22" width="70.86"/>
    <col customWidth="1" min="23" max="23" width="77.0"/>
    <col customWidth="1" min="24" max="24" width="115.14"/>
    <col customWidth="1" min="25" max="25" width="117.14"/>
    <col customWidth="1" min="26" max="26" width="44.71"/>
    <col customWidth="1" min="27" max="27" width="18.86"/>
    <col customWidth="1" min="28" max="28" width="46.71"/>
    <col customWidth="1" min="29" max="29" width="51.0"/>
    <col customWidth="1" min="30" max="30" width="58.57"/>
    <col customWidth="1" min="31" max="31" width="66.29"/>
    <col customWidth="1" min="32" max="32" width="98.14"/>
    <col customWidth="1" min="33" max="33" width="121.14"/>
    <col customWidth="1" min="34" max="34" width="115.14"/>
    <col customWidth="1" min="35" max="35" width="75.0"/>
    <col customWidth="1" min="36" max="36" width="81.71"/>
    <col customWidth="1" min="37" max="37" width="119.86"/>
    <col customWidth="1" min="38" max="38" width="121.86"/>
    <col customWidth="1" min="39" max="39" width="66.14"/>
  </cols>
  <sheetData>
    <row r="1">
      <c r="A1" s="12" t="str">
        <f>IFERROR(__xludf.DUMMYFUNCTION("Query(IMPORTRANGE(""https://docs.google.com/spreadsheets/d/1-I4eTF3OKmI9BcSYdUZkSnkaoh2mwL2ngRx2m9iW4XU/edit#gid=311660110"",""Form Responses 1!A1:AO2112""), ""WHERE Col18 &lt; date '""&amp;TEXT(TODAY(),""yyyy-mm-dd"")&amp;""'"",1)"),"Timestamp")</f>
        <v>Timestamp</v>
      </c>
      <c r="B1" s="12" t="str">
        <f>IFERROR(__xludf.DUMMYFUNCTION("""COMPUTED_VALUE"""),"Numéro d’étudiant/Student Number")</f>
        <v>Numéro d’étudiant/Student Number</v>
      </c>
      <c r="C1" s="12" t="str">
        <f>IFERROR(__xludf.DUMMYFUNCTION("""COMPUTED_VALUE"""),"Nom/Last Name ")</f>
        <v>Nom/Last Name </v>
      </c>
      <c r="D1" s="12" t="str">
        <f>IFERROR(__xludf.DUMMYFUNCTION("""COMPUTED_VALUE"""),"Prénom/First Name ")</f>
        <v>Prénom/First Name </v>
      </c>
      <c r="E1" s="12" t="str">
        <f>IFERROR(__xludf.DUMMYFUNCTION("""COMPUTED_VALUE"""),"Département")</f>
        <v>Département</v>
      </c>
      <c r="F1" s="12" t="str">
        <f>IFERROR(__xludf.DUMMYFUNCTION("""COMPUTED_VALUE"""),"Courriel du demandeur/Applicant's Email")</f>
        <v>Courriel du demandeur/Applicant's Email</v>
      </c>
      <c r="G1" s="12" t="str">
        <f>IFERROR(__xludf.DUMMYFUNCTION("""COMPUTED_VALUE"""),"Numéro de téléphone du laboratoire/Phone number of laboratory")</f>
        <v>Numéro de téléphone du laboratoire/Phone number of laboratory</v>
      </c>
      <c r="H1" s="12" t="str">
        <f>IFERROR(__xludf.DUMMYFUNCTION("""COMPUTED_VALUE"""),"Superviseur/Supervisor ")</f>
        <v>Superviseur/Supervisor </v>
      </c>
      <c r="I1" s="12" t="str">
        <f>IFERROR(__xludf.DUMMYFUNCTION("""COMPUTED_VALUE"""),"Courriel du superviseur/Supervisor Email")</f>
        <v>Courriel du superviseur/Supervisor Email</v>
      </c>
      <c r="J1" s="12" t="str">
        <f>IFERROR(__xludf.DUMMYFUNCTION("""COMPUTED_VALUE"""),"Statut d'emploi/Employement Status")</f>
        <v>Statut d'emploi/Employement Status</v>
      </c>
      <c r="K1" s="12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2" t="str">
        <f>IFERROR(__xludf.DUMMYFUNCTION("""COMPUTED_VALUE"""),"Engagement/Engagement ")</f>
        <v>Engagement/Engagement </v>
      </c>
      <c r="M1" s="12" t="str">
        <f>IFERROR(__xludf.DUMMYFUNCTION("""COMPUTED_VALUE"""),"Date de début/Start Date")</f>
        <v>Date de début/Start Date</v>
      </c>
      <c r="N1" s="12" t="str">
        <f>IFERROR(__xludf.DUMMYFUNCTION("""COMPUTED_VALUE"""),"Date de fin/End Date")</f>
        <v>Date de fin/End Date</v>
      </c>
      <c r="O1" s="12" t="str">
        <f>IFERROR(__xludf.DUMMYFUNCTION("""COMPUTED_VALUE"""),"Date de début/Start Date")</f>
        <v>Date de début/Start Date</v>
      </c>
      <c r="P1" s="12" t="str">
        <f>IFERROR(__xludf.DUMMYFUNCTION("""COMPUTED_VALUE"""),"Date de fin/End Date")</f>
        <v>Date de fin/End Date</v>
      </c>
      <c r="Q1" s="12" t="str">
        <f>IFERROR(__xludf.DUMMYFUNCTION("""COMPUTED_VALUE"""),"Nombre d'heures par semaine/Number of hours a week")</f>
        <v>Nombre d'heures par semaine/Number of hours a week</v>
      </c>
      <c r="R1" s="12" t="str">
        <f>IFERROR(__xludf.DUMMYFUNCTION("""COMPUTED_VALUE"""),"Date de retour?/Return date?")</f>
        <v>Date de retour?/Return date?</v>
      </c>
      <c r="S1" s="12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2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2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2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2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2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2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2" t="str">
        <f>IFERROR(__xludf.DUMMYFUNCTION("""COMPUTED_VALUE"""),"Formation SIMDUT/Completed my WHMIS Training?")</f>
        <v>Formation SIMDUT/Completed my WHMIS Training?</v>
      </c>
      <c r="AA1" s="12" t="str">
        <f>IFERROR(__xludf.DUMMYFUNCTION("""COMPUTED_VALUE"""),"Pièce/Room Number ")</f>
        <v>Pièce/Room Number </v>
      </c>
      <c r="AB1" s="12" t="str">
        <f>IFERROR(__xludf.DUMMYFUNCTION("""COMPUTED_VALUE"""),"Dépot voulu/Wanted Deposit")</f>
        <v>Dépot voulu/Wanted Deposit</v>
      </c>
      <c r="AC1" s="12" t="str">
        <f>IFERROR(__xludf.DUMMYFUNCTION("""COMPUTED_VALUE"""),"Numéro de la hotte (si nécessaire)/Hood Number (if needed)")</f>
        <v>Numéro de la hotte (si nécessaire)/Hood Number (if needed)</v>
      </c>
      <c r="AD1" s="12" t="str">
        <f>IFERROR(__xludf.DUMMYFUNCTION("""COMPUTED_VALUE"""),"Numéro du microscope (si nécessaire)/Microsope Number (if needed)")</f>
        <v>Numéro du microscope (si nécessaire)/Microsope Number (if needed)</v>
      </c>
      <c r="AE1" s="12" t="str">
        <f>IFERROR(__xludf.DUMMYFUNCTION("""COMPUTED_VALUE"""),"Preuve formation SIMDUT/Completed my WHMIS Training")</f>
        <v>Preuve formation SIMDUT/Completed my WHMIS Training</v>
      </c>
      <c r="AF1" s="12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2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2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2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2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2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2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2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2" t="str">
        <f>IFERROR(__xludf.DUMMYFUNCTION("""COMPUTED_VALUE"""),"Template 1 - Send Status")</f>
        <v>Template 1 - Send Status</v>
      </c>
      <c r="AO1" s="12" t="str">
        <f>IFERROR(__xludf.DUMMYFUNCTION("""COMPUTED_VALUE"""),"Aprobation de la demande départements (O/N)")</f>
        <v>Aprobation de la demande départements (O/N)</v>
      </c>
    </row>
    <row r="2">
      <c r="A2" s="38">
        <f>IFERROR(__xludf.DUMMYFUNCTION("""COMPUTED_VALUE"""),44270.50554439815)</f>
        <v>44270.50554</v>
      </c>
      <c r="B2" s="12">
        <f>IFERROR(__xludf.DUMMYFUNCTION("""COMPUTED_VALUE"""),3.00675645E8)</f>
        <v>300675645</v>
      </c>
      <c r="C2" s="12" t="str">
        <f>IFERROR(__xludf.DUMMYFUNCTION("""COMPUTED_VALUE"""),"Dover")</f>
        <v>Dover</v>
      </c>
      <c r="D2" s="12" t="str">
        <f>IFERROR(__xludf.DUMMYFUNCTION("""COMPUTED_VALUE"""),"Ben")</f>
        <v>Ben</v>
      </c>
      <c r="E2" s="12" t="str">
        <f>IFERROR(__xludf.DUMMYFUNCTION("""COMPUTED_VALUE"""),"CEED")</f>
        <v>CEED</v>
      </c>
      <c r="F2" s="12" t="str">
        <f>IFERROR(__xludf.DUMMYFUNCTION("""COMPUTED_VALUE"""),"123@456.ca")</f>
        <v>123@456.ca</v>
      </c>
      <c r="G2" s="12" t="str">
        <f>IFERROR(__xludf.DUMMYFUNCTION("""COMPUTED_VALUE"""),"819 696 9696")</f>
        <v>819 696 9696</v>
      </c>
      <c r="H2" s="12" t="str">
        <f>IFERROR(__xludf.DUMMYFUNCTION("""COMPUTED_VALUE"""),"bob")</f>
        <v>bob</v>
      </c>
      <c r="I2" s="12" t="str">
        <f>IFERROR(__xludf.DUMMYFUNCTION("""COMPUTED_VALUE"""),"bob@1234.ca")</f>
        <v>bob@1234.ca</v>
      </c>
      <c r="J2" s="12" t="str">
        <f>IFERROR(__xludf.DUMMYFUNCTION("""COMPUTED_VALUE"""),"Étudiant de 1er cycle/Undergraduate student")</f>
        <v>Étudiant de 1er cycle/Undergraduate student</v>
      </c>
      <c r="K2" s="12" t="str">
        <f>IFERROR(__xludf.DUMMYFUNCTION("""COMPUTED_VALUE"""),"Oui/Yes")</f>
        <v>Oui/Yes</v>
      </c>
      <c r="L2" s="12" t="str">
        <f>IFERROR(__xludf.DUMMYFUNCTION("""COMPUTED_VALUE"""),"Temps plein/Full Time")</f>
        <v>Temps plein/Full Time</v>
      </c>
      <c r="M2" s="32">
        <f>IFERROR(__xludf.DUMMYFUNCTION("""COMPUTED_VALUE"""),44273.0)</f>
        <v>44273</v>
      </c>
      <c r="N2" s="32">
        <f>IFERROR(__xludf.DUMMYFUNCTION("""COMPUTED_VALUE"""),44323.0)</f>
        <v>44323</v>
      </c>
      <c r="O2" s="32"/>
      <c r="P2" s="32"/>
      <c r="Q2" s="12"/>
      <c r="R2" s="32">
        <f>IFERROR(__xludf.DUMMYFUNCTION("""COMPUTED_VALUE"""),44281.0)</f>
        <v>44281</v>
      </c>
      <c r="S2" s="12" t="str">
        <f>IFERROR(__xludf.DUMMYFUNCTION("""COMPUTED_VALUE"""),"Oui/Yes")</f>
        <v>Oui/Yes</v>
      </c>
      <c r="T2" s="12" t="str">
        <f>IFERROR(__xludf.DUMMYFUNCTION("""COMPUTED_VALUE"""),"Oui/Yes")</f>
        <v>Oui/Yes</v>
      </c>
      <c r="U2" s="12" t="str">
        <f>IFERROR(__xludf.DUMMYFUNCTION("""COMPUTED_VALUE"""),"Oui/Yes")</f>
        <v>Oui/Yes</v>
      </c>
      <c r="V2" s="12" t="str">
        <f>IFERROR(__xludf.DUMMYFUNCTION("""COMPUTED_VALUE"""),"Oui/Yes")</f>
        <v>Oui/Yes</v>
      </c>
      <c r="W2" s="12" t="str">
        <f>IFERROR(__xludf.DUMMYFUNCTION("""COMPUTED_VALUE"""),"Oui/Yes")</f>
        <v>Oui/Yes</v>
      </c>
      <c r="X2" s="12" t="str">
        <f>IFERROR(__xludf.DUMMYFUNCTION("""COMPUTED_VALUE"""),"Oui/Yes")</f>
        <v>Oui/Yes</v>
      </c>
      <c r="Y2" s="12" t="str">
        <f>IFERROR(__xludf.DUMMYFUNCTION("""COMPUTED_VALUE"""),"Oui/Yes")</f>
        <v>Oui/Yes</v>
      </c>
      <c r="Z2" s="12" t="str">
        <f>IFERROR(__xludf.DUMMYFUNCTION("""COMPUTED_VALUE"""),"Oui/Yes")</f>
        <v>Oui/Yes</v>
      </c>
      <c r="AA2" s="12" t="str">
        <f>IFERROR(__xludf.DUMMYFUNCTION("""COMPUTED_VALUE"""),"69")</f>
        <v>69</v>
      </c>
      <c r="AB2" s="12" t="str">
        <f>IFERROR(__xludf.DUMMYFUNCTION("""COMPUTED_VALUE"""),"Dépot de clé/Key Deposit")</f>
        <v>Dépot de clé/Key Deposit</v>
      </c>
      <c r="AC2" s="12"/>
      <c r="AD2" s="12"/>
      <c r="AE2" s="37" t="str">
        <f>IFERROR(__xludf.DUMMYFUNCTION("""COMPUTED_VALUE"""),"https://drive.google.com/open?id=1Pt0M_SrHF17KIlshvBhbP7FbjZ3gIg9f")</f>
        <v>https://drive.google.com/open?id=1Pt0M_SrHF17KIlshvBhbP7FbjZ3gIg9f</v>
      </c>
      <c r="AF2" s="37" t="str">
        <f>IFERROR(__xludf.DUMMYFUNCTION("""COMPUTED_VALUE"""),"https://drive.google.com/open?id=1sF-TVeACHcOODkhkK5ENWquKUeWVdS-X")</f>
        <v>https://drive.google.com/open?id=1sF-TVeACHcOODkhkK5ENWquKUeWVdS-X</v>
      </c>
      <c r="AG2" s="37" t="str">
        <f>IFERROR(__xludf.DUMMYFUNCTION("""COMPUTED_VALUE"""),"https://drive.google.com/open?id=1WnCCG9YIacAS1EFyIIOV5qw1llwCDUL3")</f>
        <v>https://drive.google.com/open?id=1WnCCG9YIacAS1EFyIIOV5qw1llwCDUL3</v>
      </c>
      <c r="AH2" s="37" t="str">
        <f>IFERROR(__xludf.DUMMYFUNCTION("""COMPUTED_VALUE"""),"https://drive.google.com/open?id=1MIkdcHw76MnG7CH2l9p2n5cgFgha08nO")</f>
        <v>https://drive.google.com/open?id=1MIkdcHw76MnG7CH2l9p2n5cgFgha08nO</v>
      </c>
      <c r="AI2" s="37" t="str">
        <f>IFERROR(__xludf.DUMMYFUNCTION("""COMPUTED_VALUE"""),"https://drive.google.com/open?id=1XQNf2SibgXHfFmYCijDZakO_630HYy3U")</f>
        <v>https://drive.google.com/open?id=1XQNf2SibgXHfFmYCijDZakO_630HYy3U</v>
      </c>
      <c r="AJ2" s="37" t="str">
        <f>IFERROR(__xludf.DUMMYFUNCTION("""COMPUTED_VALUE"""),"https://drive.google.com/open?id=1NlBw2tBxMSssilqWa_VcXPX665rkvpDG")</f>
        <v>https://drive.google.com/open?id=1NlBw2tBxMSssilqWa_VcXPX665rkvpDG</v>
      </c>
      <c r="AK2" s="37" t="str">
        <f>IFERROR(__xludf.DUMMYFUNCTION("""COMPUTED_VALUE"""),"https://drive.google.com/open?id=11-UeCu5MItk9ilnUHGNuwq0c_mZ2gKx5")</f>
        <v>https://drive.google.com/open?id=11-UeCu5MItk9ilnUHGNuwq0c_mZ2gKx5</v>
      </c>
      <c r="AL2" s="37" t="str">
        <f>IFERROR(__xludf.DUMMYFUNCTION("""COMPUTED_VALUE"""),"https://drive.google.com/open?id=196rc58NyO2SZT2F-xR5sFBdwFpH-LWPx")</f>
        <v>https://drive.google.com/open?id=196rc58NyO2SZT2F-xR5sFBdwFpH-LWPx</v>
      </c>
      <c r="AM2" s="37" t="str">
        <f>IFERROR(__xludf.DUMMYFUNCTION("""COMPUTED_VALUE"""),"https://drive.google.com/open?id=176eTKKFDbaWv2piG3C-Qh78mPux8etRQ")</f>
        <v>https://drive.google.com/open?id=176eTKKFDbaWv2piG3C-Qh78mPux8etRQ</v>
      </c>
      <c r="AN2" s="12" t="str">
        <f>IFERROR(__xludf.DUMMYFUNCTION("""COMPUTED_VALUE"""),"3/15/2021 12:37:02, email sent from kharb044@uottawa.ca to bob@1234.ca")</f>
        <v>3/15/2021 12:37:02, email sent from kharb044@uottawa.ca to bob@1234.ca</v>
      </c>
      <c r="AO2" s="12" t="str">
        <f>IFERROR(__xludf.DUMMYFUNCTION("""COMPUTED_VALUE"""),"O")</f>
        <v>O</v>
      </c>
      <c r="AP2" s="4" t="s">
        <v>382</v>
      </c>
    </row>
    <row r="3">
      <c r="A3" s="31">
        <f>IFERROR(__xludf.DUMMYFUNCTION("""COMPUTED_VALUE"""),44270.50589407408)</f>
        <v>44270.50589</v>
      </c>
      <c r="B3" s="12">
        <f>IFERROR(__xludf.DUMMYFUNCTION("""COMPUTED_VALUE"""),3092347.0)</f>
        <v>3092347</v>
      </c>
      <c r="C3" s="12" t="str">
        <f>IFERROR(__xludf.DUMMYFUNCTION("""COMPUTED_VALUE"""),"Charo")</f>
        <v>Charo</v>
      </c>
      <c r="D3" s="12" t="str">
        <f>IFERROR(__xludf.DUMMYFUNCTION("""COMPUTED_VALUE"""),"Matuidi")</f>
        <v>Matuidi</v>
      </c>
      <c r="E3" s="12" t="str">
        <f>IFERROR(__xludf.DUMMYFUNCTION("""COMPUTED_VALUE"""),"CHG")</f>
        <v>CHG</v>
      </c>
      <c r="F3" s="12" t="str">
        <f>IFERROR(__xludf.DUMMYFUNCTION("""COMPUTED_VALUE"""),"johnsmith401032@gmail.com")</f>
        <v>johnsmith401032@gmail.com</v>
      </c>
      <c r="G3" s="12" t="str">
        <f>IFERROR(__xludf.DUMMYFUNCTION("""COMPUTED_VALUE"""),"613-261-9832")</f>
        <v>613-261-9832</v>
      </c>
      <c r="H3" s="12" t="str">
        <f>IFERROR(__xludf.DUMMYFUNCTION("""COMPUTED_VALUE"""),"John Rogan")</f>
        <v>John Rogan</v>
      </c>
      <c r="I3" s="12" t="str">
        <f>IFERROR(__xludf.DUMMYFUNCTION("""COMPUTED_VALUE"""),"kharb044@uottawa.ca")</f>
        <v>kharb044@uottawa.ca</v>
      </c>
      <c r="J3" s="12" t="str">
        <f>IFERROR(__xludf.DUMMYFUNCTION("""COMPUTED_VALUE"""),"Étudiant de 1er cycle/Undergraduate student")</f>
        <v>Étudiant de 1er cycle/Undergraduate student</v>
      </c>
      <c r="K3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3" s="12" t="str">
        <f>IFERROR(__xludf.DUMMYFUNCTION("""COMPUTED_VALUE"""),"Temps plein/Full Time")</f>
        <v>Temps plein/Full Time</v>
      </c>
      <c r="M3" s="32">
        <f>IFERROR(__xludf.DUMMYFUNCTION("""COMPUTED_VALUE"""),43712.0)</f>
        <v>43712</v>
      </c>
      <c r="N3" s="32">
        <f>IFERROR(__xludf.DUMMYFUNCTION("""COMPUTED_VALUE"""),45046.0)</f>
        <v>45046</v>
      </c>
      <c r="O3" s="32"/>
      <c r="P3" s="32"/>
      <c r="Q3" s="12"/>
      <c r="R3" s="32">
        <f>IFERROR(__xludf.DUMMYFUNCTION("""COMPUTED_VALUE"""),44272.0)</f>
        <v>44272</v>
      </c>
      <c r="S3" s="12" t="str">
        <f>IFERROR(__xludf.DUMMYFUNCTION("""COMPUTED_VALUE"""),"Oui/Yes")</f>
        <v>Oui/Yes</v>
      </c>
      <c r="T3" s="12" t="str">
        <f>IFERROR(__xludf.DUMMYFUNCTION("""COMPUTED_VALUE"""),"Oui/Yes")</f>
        <v>Oui/Yes</v>
      </c>
      <c r="U3" s="12" t="str">
        <f>IFERROR(__xludf.DUMMYFUNCTION("""COMPUTED_VALUE"""),"Oui/Yes")</f>
        <v>Oui/Yes</v>
      </c>
      <c r="V3" s="12" t="str">
        <f>IFERROR(__xludf.DUMMYFUNCTION("""COMPUTED_VALUE"""),"Oui/Yes")</f>
        <v>Oui/Yes</v>
      </c>
      <c r="W3" s="12" t="str">
        <f>IFERROR(__xludf.DUMMYFUNCTION("""COMPUTED_VALUE"""),"Oui/Yes")</f>
        <v>Oui/Yes</v>
      </c>
      <c r="X3" s="12" t="str">
        <f>IFERROR(__xludf.DUMMYFUNCTION("""COMPUTED_VALUE"""),"Oui/Yes")</f>
        <v>Oui/Yes</v>
      </c>
      <c r="Y3" s="12" t="str">
        <f>IFERROR(__xludf.DUMMYFUNCTION("""COMPUTED_VALUE"""),"Oui/Yes")</f>
        <v>Oui/Yes</v>
      </c>
      <c r="Z3" s="12" t="str">
        <f>IFERROR(__xludf.DUMMYFUNCTION("""COMPUTED_VALUE"""),"Oui/Yes")</f>
        <v>Oui/Yes</v>
      </c>
      <c r="AA3" s="12" t="str">
        <f>IFERROR(__xludf.DUMMYFUNCTION("""COMPUTED_VALUE"""),"69")</f>
        <v>69</v>
      </c>
      <c r="AB3" s="12" t="str">
        <f>IFERROR(__xludf.DUMMYFUNCTION("""COMPUTED_VALUE"""),"Dépot de clé/Key Deposit")</f>
        <v>Dépot de clé/Key Deposit</v>
      </c>
      <c r="AC3" s="12"/>
      <c r="AD3" s="12"/>
      <c r="AE3" s="37" t="str">
        <f>IFERROR(__xludf.DUMMYFUNCTION("""COMPUTED_VALUE"""),"https://drive.google.com/open?id=14T9I2S7lE3AgzNxIMfuzCsBiw3W8pAFk")</f>
        <v>https://drive.google.com/open?id=14T9I2S7lE3AgzNxIMfuzCsBiw3W8pAFk</v>
      </c>
      <c r="AF3" s="37" t="str">
        <f>IFERROR(__xludf.DUMMYFUNCTION("""COMPUTED_VALUE"""),"https://drive.google.com/open?id=1pksG5-auz_OCyHkI_vBevZv84lg8nym7")</f>
        <v>https://drive.google.com/open?id=1pksG5-auz_OCyHkI_vBevZv84lg8nym7</v>
      </c>
      <c r="AG3" s="37" t="str">
        <f>IFERROR(__xludf.DUMMYFUNCTION("""COMPUTED_VALUE"""),"https://drive.google.com/open?id=1-ELGJ3s54Ovc4DaJvqpp0l6so4HV17A7")</f>
        <v>https://drive.google.com/open?id=1-ELGJ3s54Ovc4DaJvqpp0l6so4HV17A7</v>
      </c>
      <c r="AH3" s="37" t="str">
        <f>IFERROR(__xludf.DUMMYFUNCTION("""COMPUTED_VALUE"""),"https://drive.google.com/open?id=1m0Rph0emJ85w80VzP_hMn4Im_G1LURHq")</f>
        <v>https://drive.google.com/open?id=1m0Rph0emJ85w80VzP_hMn4Im_G1LURHq</v>
      </c>
      <c r="AI3" s="37" t="str">
        <f>IFERROR(__xludf.DUMMYFUNCTION("""COMPUTED_VALUE"""),"https://drive.google.com/open?id=1wqohn5UDHtG18VqgsgmLgrbamGGUrGim")</f>
        <v>https://drive.google.com/open?id=1wqohn5UDHtG18VqgsgmLgrbamGGUrGim</v>
      </c>
      <c r="AJ3" s="37" t="str">
        <f>IFERROR(__xludf.DUMMYFUNCTION("""COMPUTED_VALUE"""),"https://drive.google.com/open?id=1ERz-927_5N4f1LbY7eeXXzedVMV6cEle")</f>
        <v>https://drive.google.com/open?id=1ERz-927_5N4f1LbY7eeXXzedVMV6cEle</v>
      </c>
      <c r="AK3" s="37" t="str">
        <f>IFERROR(__xludf.DUMMYFUNCTION("""COMPUTED_VALUE"""),"https://drive.google.com/open?id=1zg6S5TI6b0By1LfUuVjjaKUfTBGtBxSM")</f>
        <v>https://drive.google.com/open?id=1zg6S5TI6b0By1LfUuVjjaKUfTBGtBxSM</v>
      </c>
      <c r="AL3" s="37" t="str">
        <f>IFERROR(__xludf.DUMMYFUNCTION("""COMPUTED_VALUE"""),"https://drive.google.com/open?id=1UkNJYSyDA3hQiW0JuCdqkKRcgAnUpeav")</f>
        <v>https://drive.google.com/open?id=1UkNJYSyDA3hQiW0JuCdqkKRcgAnUpeav</v>
      </c>
      <c r="AM3" s="37" t="str">
        <f>IFERROR(__xludf.DUMMYFUNCTION("""COMPUTED_VALUE"""),"https://drive.google.com/open?id=1JlbX4bqYU8o99a53CITUj6kwjJirmHhD")</f>
        <v>https://drive.google.com/open?id=1JlbX4bqYU8o99a53CITUj6kwjJirmHhD</v>
      </c>
      <c r="AN3" s="12" t="str">
        <f>IFERROR(__xludf.DUMMYFUNCTION("""COMPUTED_VALUE"""),"3/15/2021 12:37:03, email sent from kharb044@uottawa.ca to kharb044@uottawa.ca")</f>
        <v>3/15/2021 12:37:03, email sent from kharb044@uottawa.ca to kharb044@uottawa.ca</v>
      </c>
      <c r="AO3" s="12" t="str">
        <f>IFERROR(__xludf.DUMMYFUNCTION("""COMPUTED_VALUE"""),"O")</f>
        <v>O</v>
      </c>
      <c r="AP3" s="4" t="s">
        <v>382</v>
      </c>
    </row>
    <row r="4">
      <c r="A4" s="31">
        <f>IFERROR(__xludf.DUMMYFUNCTION("""COMPUTED_VALUE"""),44270.506471886576)</f>
        <v>44270.50647</v>
      </c>
      <c r="B4" s="12">
        <f>IFERROR(__xludf.DUMMYFUNCTION("""COMPUTED_VALUE"""),3.00119192E8)</f>
        <v>300119192</v>
      </c>
      <c r="C4" s="12" t="str">
        <f>IFERROR(__xludf.DUMMYFUNCTION("""COMPUTED_VALUE"""),"Frazer")</f>
        <v>Frazer</v>
      </c>
      <c r="D4" s="12" t="str">
        <f>IFERROR(__xludf.DUMMYFUNCTION("""COMPUTED_VALUE"""),"Joe")</f>
        <v>Joe</v>
      </c>
      <c r="E4" s="12" t="str">
        <f>IFERROR(__xludf.DUMMYFUNCTION("""COMPUTED_VALUE"""),"EECS")</f>
        <v>EECS</v>
      </c>
      <c r="F4" s="4" t="str">
        <f>IFERROR(__xludf.DUMMYFUNCTION("""COMPUTED_VALUE"""),"lagussi00@yahoo.com")</f>
        <v>lagussi00@yahoo.com</v>
      </c>
      <c r="G4" s="12" t="str">
        <f>IFERROR(__xludf.DUMMYFUNCTION("""COMPUTED_VALUE"""),"613-123-1234")</f>
        <v>613-123-1234</v>
      </c>
      <c r="H4" s="12" t="str">
        <f>IFERROR(__xludf.DUMMYFUNCTION("""COMPUTED_VALUE"""),"Big Bros")</f>
        <v>Big Bros</v>
      </c>
      <c r="I4" s="12" t="str">
        <f>IFERROR(__xludf.DUMMYFUNCTION("""COMPUTED_VALUE"""),"lkana074@uottawa.ca")</f>
        <v>lkana074@uottawa.ca</v>
      </c>
      <c r="J4" s="12" t="str">
        <f>IFERROR(__xludf.DUMMYFUNCTION("""COMPUTED_VALUE"""),"Chercheur postdoctoral/Postdoctorate research fellow")</f>
        <v>Chercheur postdoctoral/Postdoctorate research fellow</v>
      </c>
      <c r="K4" s="12" t="str">
        <f>IFERROR(__xludf.DUMMYFUNCTION("""COMPUTED_VALUE"""),"Non/No")</f>
        <v>Non/No</v>
      </c>
      <c r="L4" s="12" t="str">
        <f>IFERROR(__xludf.DUMMYFUNCTION("""COMPUTED_VALUE"""),"Temps plein/Full Time")</f>
        <v>Temps plein/Full Time</v>
      </c>
      <c r="M4" s="32">
        <f>IFERROR(__xludf.DUMMYFUNCTION("""COMPUTED_VALUE"""),44256.0)</f>
        <v>44256</v>
      </c>
      <c r="N4" s="32">
        <f>IFERROR(__xludf.DUMMYFUNCTION("""COMPUTED_VALUE"""),44278.0)</f>
        <v>44278</v>
      </c>
      <c r="O4" s="32"/>
      <c r="P4" s="32"/>
      <c r="Q4" s="12"/>
      <c r="R4" s="32">
        <f>IFERROR(__xludf.DUMMYFUNCTION("""COMPUTED_VALUE"""),44285.0)</f>
        <v>44285</v>
      </c>
      <c r="S4" s="12" t="str">
        <f>IFERROR(__xludf.DUMMYFUNCTION("""COMPUTED_VALUE"""),"Oui/Yes")</f>
        <v>Oui/Yes</v>
      </c>
      <c r="T4" s="12" t="str">
        <f>IFERROR(__xludf.DUMMYFUNCTION("""COMPUTED_VALUE"""),"Oui/Yes")</f>
        <v>Oui/Yes</v>
      </c>
      <c r="U4" s="12" t="str">
        <f>IFERROR(__xludf.DUMMYFUNCTION("""COMPUTED_VALUE"""),"Oui/Yes")</f>
        <v>Oui/Yes</v>
      </c>
      <c r="V4" s="12" t="str">
        <f>IFERROR(__xludf.DUMMYFUNCTION("""COMPUTED_VALUE"""),"Oui/Yes")</f>
        <v>Oui/Yes</v>
      </c>
      <c r="W4" s="12" t="str">
        <f>IFERROR(__xludf.DUMMYFUNCTION("""COMPUTED_VALUE"""),"Oui/Yes")</f>
        <v>Oui/Yes</v>
      </c>
      <c r="X4" s="12" t="str">
        <f>IFERROR(__xludf.DUMMYFUNCTION("""COMPUTED_VALUE"""),"Oui/Yes")</f>
        <v>Oui/Yes</v>
      </c>
      <c r="Y4" s="12" t="str">
        <f>IFERROR(__xludf.DUMMYFUNCTION("""COMPUTED_VALUE"""),"Oui/Yes")</f>
        <v>Oui/Yes</v>
      </c>
      <c r="Z4" s="12" t="str">
        <f>IFERROR(__xludf.DUMMYFUNCTION("""COMPUTED_VALUE"""),"Oui/Yes")</f>
        <v>Oui/Yes</v>
      </c>
      <c r="AA4" s="12" t="str">
        <f>IFERROR(__xludf.DUMMYFUNCTION("""COMPUTED_VALUE"""),"69")</f>
        <v>69</v>
      </c>
      <c r="AB4" s="12" t="str">
        <f>IFERROR(__xludf.DUMMYFUNCTION("""COMPUTED_VALUE"""),"Dépot de clé/Key Deposit, Dépot de carte/Card Deposit")</f>
        <v>Dépot de clé/Key Deposit, Dépot de carte/Card Deposit</v>
      </c>
      <c r="AC4" s="12" t="str">
        <f>IFERROR(__xludf.DUMMYFUNCTION("""COMPUTED_VALUE"""),"432123")</f>
        <v>432123</v>
      </c>
      <c r="AD4" s="12" t="str">
        <f>IFERROR(__xludf.DUMMYFUNCTION("""COMPUTED_VALUE"""),"ASE1243")</f>
        <v>ASE1243</v>
      </c>
      <c r="AE4" s="37" t="str">
        <f>IFERROR(__xludf.DUMMYFUNCTION("""COMPUTED_VALUE"""),"https://drive.google.com/open?id=1N-0pCE1PKkZuFjUE0slXQzO-33L_u6lF")</f>
        <v>https://drive.google.com/open?id=1N-0pCE1PKkZuFjUE0slXQzO-33L_u6lF</v>
      </c>
      <c r="AF4" s="37" t="str">
        <f>IFERROR(__xludf.DUMMYFUNCTION("""COMPUTED_VALUE"""),"https://drive.google.com/open?id=1Qee_8ZWBynZmEF2x3SVI8dUuo9U3Cxua")</f>
        <v>https://drive.google.com/open?id=1Qee_8ZWBynZmEF2x3SVI8dUuo9U3Cxua</v>
      </c>
      <c r="AG4" s="37" t="str">
        <f>IFERROR(__xludf.DUMMYFUNCTION("""COMPUTED_VALUE"""),"https://drive.google.com/open?id=19s-IylmeYA7vjOI2SYGKrWv9TWuOgBuW")</f>
        <v>https://drive.google.com/open?id=19s-IylmeYA7vjOI2SYGKrWv9TWuOgBuW</v>
      </c>
      <c r="AH4" s="37" t="str">
        <f>IFERROR(__xludf.DUMMYFUNCTION("""COMPUTED_VALUE"""),"https://drive.google.com/open?id=1e0QpCDLo2-R1Jkt_6ncFa98H4YdqCI4h")</f>
        <v>https://drive.google.com/open?id=1e0QpCDLo2-R1Jkt_6ncFa98H4YdqCI4h</v>
      </c>
      <c r="AI4" s="37" t="str">
        <f>IFERROR(__xludf.DUMMYFUNCTION("""COMPUTED_VALUE"""),"https://drive.google.com/open?id=1hwwsy-Jyqf4VRXCFAJMW3urh9WhjcEfZ")</f>
        <v>https://drive.google.com/open?id=1hwwsy-Jyqf4VRXCFAJMW3urh9WhjcEfZ</v>
      </c>
      <c r="AJ4" s="37" t="str">
        <f>IFERROR(__xludf.DUMMYFUNCTION("""COMPUTED_VALUE"""),"https://drive.google.com/open?id=1uqMTyMvdWZGMg0JxjFarNFLc2U1k345P")</f>
        <v>https://drive.google.com/open?id=1uqMTyMvdWZGMg0JxjFarNFLc2U1k345P</v>
      </c>
      <c r="AK4" s="37" t="str">
        <f>IFERROR(__xludf.DUMMYFUNCTION("""COMPUTED_VALUE"""),"https://drive.google.com/open?id=1UIZZ6wTuDS33zuGzvAivyUn2ToA7krRj")</f>
        <v>https://drive.google.com/open?id=1UIZZ6wTuDS33zuGzvAivyUn2ToA7krRj</v>
      </c>
      <c r="AL4" s="37" t="str">
        <f>IFERROR(__xludf.DUMMYFUNCTION("""COMPUTED_VALUE"""),"https://drive.google.com/open?id=1MYh6fa2NeTO2gIi8qxVnJ8CV70Kj50D4")</f>
        <v>https://drive.google.com/open?id=1MYh6fa2NeTO2gIi8qxVnJ8CV70Kj50D4</v>
      </c>
      <c r="AM4" s="37" t="str">
        <f>IFERROR(__xludf.DUMMYFUNCTION("""COMPUTED_VALUE"""),"https://drive.google.com/open?id=1csURfz2nVwJSxAQDRwVwH1Z1GkiJSGdg")</f>
        <v>https://drive.google.com/open?id=1csURfz2nVwJSxAQDRwVwH1Z1GkiJSGdg</v>
      </c>
      <c r="AN4" s="12" t="str">
        <f>IFERROR(__xludf.DUMMYFUNCTION("""COMPUTED_VALUE"""),"3/15/2021 12:37:03, email sent from kharb044@uottawa.ca to lkana074@uottawa.ca")</f>
        <v>3/15/2021 12:37:03, email sent from kharb044@uottawa.ca to lkana074@uottawa.ca</v>
      </c>
      <c r="AO4" s="12" t="str">
        <f>IFERROR(__xludf.DUMMYFUNCTION("""COMPUTED_VALUE"""),"O")</f>
        <v>O</v>
      </c>
      <c r="AP4" s="4" t="s">
        <v>382</v>
      </c>
    </row>
    <row r="5">
      <c r="A5" s="31">
        <f>IFERROR(__xludf.DUMMYFUNCTION("""COMPUTED_VALUE"""),44270.511235798615)</f>
        <v>44270.51124</v>
      </c>
      <c r="B5" s="12">
        <f>IFERROR(__xludf.DUMMYFUNCTION("""COMPUTED_VALUE"""),1.23456789E8)</f>
        <v>123456789</v>
      </c>
      <c r="C5" s="12" t="str">
        <f>IFERROR(__xludf.DUMMYFUNCTION("""COMPUTED_VALUE"""),"Mayweather")</f>
        <v>Mayweather</v>
      </c>
      <c r="D5" s="12" t="str">
        <f>IFERROR(__xludf.DUMMYFUNCTION("""COMPUTED_VALUE"""),"Floyd")</f>
        <v>Floyd</v>
      </c>
      <c r="E5" s="12" t="str">
        <f>IFERROR(__xludf.DUMMYFUNCTION("""COMPUTED_VALUE"""),"CVG")</f>
        <v>CVG</v>
      </c>
      <c r="F5" s="12" t="str">
        <f>IFERROR(__xludf.DUMMYFUNCTION("""COMPUTED_VALUE"""),"qwerty.azert@hotmail.ca")</f>
        <v>qwerty.azert@hotmail.ca</v>
      </c>
      <c r="G5" s="12" t="str">
        <f>IFERROR(__xludf.DUMMYFUNCTION("""COMPUTED_VALUE"""),"613-234-0987")</f>
        <v>613-234-0987</v>
      </c>
      <c r="H5" s="12" t="str">
        <f>IFERROR(__xludf.DUMMYFUNCTION("""COMPUTED_VALUE"""),"LeBron James")</f>
        <v>LeBron James</v>
      </c>
      <c r="I5" s="12" t="str">
        <f>IFERROR(__xludf.DUMMYFUNCTION("""COMPUTED_VALUE"""),"karhar1141@gmail.com")</f>
        <v>karhar1141@gmail.com</v>
      </c>
      <c r="J5" s="12" t="str">
        <f>IFERROR(__xludf.DUMMYFUNCTION("""COMPUTED_VALUE"""),"Chercheur postdoctoral/Postdoctorate research fellow")</f>
        <v>Chercheur postdoctoral/Postdoctorate research fellow</v>
      </c>
      <c r="K5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5" s="12" t="str">
        <f>IFERROR(__xludf.DUMMYFUNCTION("""COMPUTED_VALUE"""),"Temps partiel/Part Time")</f>
        <v>Temps partiel/Part Time</v>
      </c>
      <c r="M5" s="32"/>
      <c r="N5" s="32"/>
      <c r="O5" s="32">
        <f>IFERROR(__xludf.DUMMYFUNCTION("""COMPUTED_VALUE"""),40790.0)</f>
        <v>40790</v>
      </c>
      <c r="P5" s="32">
        <f>IFERROR(__xludf.DUMMYFUNCTION("""COMPUTED_VALUE"""),46873.0)</f>
        <v>46873</v>
      </c>
      <c r="Q5" s="12" t="str">
        <f>IFERROR(__xludf.DUMMYFUNCTION("""COMPUTED_VALUE"""),"moins de 10 heures/less then 10 hours")</f>
        <v>moins de 10 heures/less then 10 hours</v>
      </c>
      <c r="R5" s="32">
        <f>IFERROR(__xludf.DUMMYFUNCTION("""COMPUTED_VALUE"""),44275.0)</f>
        <v>44275</v>
      </c>
      <c r="S5" s="12" t="str">
        <f>IFERROR(__xludf.DUMMYFUNCTION("""COMPUTED_VALUE"""),"Oui/Yes")</f>
        <v>Oui/Yes</v>
      </c>
      <c r="T5" s="12" t="str">
        <f>IFERROR(__xludf.DUMMYFUNCTION("""COMPUTED_VALUE"""),"Oui/Yes")</f>
        <v>Oui/Yes</v>
      </c>
      <c r="U5" s="12" t="str">
        <f>IFERROR(__xludf.DUMMYFUNCTION("""COMPUTED_VALUE"""),"Oui/Yes")</f>
        <v>Oui/Yes</v>
      </c>
      <c r="V5" s="12" t="str">
        <f>IFERROR(__xludf.DUMMYFUNCTION("""COMPUTED_VALUE"""),"Oui/Yes")</f>
        <v>Oui/Yes</v>
      </c>
      <c r="W5" s="12" t="str">
        <f>IFERROR(__xludf.DUMMYFUNCTION("""COMPUTED_VALUE"""),"Oui/Yes")</f>
        <v>Oui/Yes</v>
      </c>
      <c r="X5" s="12" t="str">
        <f>IFERROR(__xludf.DUMMYFUNCTION("""COMPUTED_VALUE"""),"Oui/Yes")</f>
        <v>Oui/Yes</v>
      </c>
      <c r="Y5" s="12" t="str">
        <f>IFERROR(__xludf.DUMMYFUNCTION("""COMPUTED_VALUE"""),"Oui/Yes")</f>
        <v>Oui/Yes</v>
      </c>
      <c r="Z5" s="12" t="str">
        <f>IFERROR(__xludf.DUMMYFUNCTION("""COMPUTED_VALUE"""),"Oui/Yes")</f>
        <v>Oui/Yes</v>
      </c>
      <c r="AA5" s="12" t="str">
        <f>IFERROR(__xludf.DUMMYFUNCTION("""COMPUTED_VALUE"""),"208A")</f>
        <v>208A</v>
      </c>
      <c r="AB5" s="12" t="str">
        <f>IFERROR(__xludf.DUMMYFUNCTION("""COMPUTED_VALUE"""),"Dépot de clé/Key Deposit")</f>
        <v>Dépot de clé/Key Deposit</v>
      </c>
      <c r="AC5" s="12"/>
      <c r="AD5" s="12"/>
      <c r="AE5" s="37" t="str">
        <f>IFERROR(__xludf.DUMMYFUNCTION("""COMPUTED_VALUE"""),"https://drive.google.com/open?id=1njV3JNM_hmKgJmoKE1tBnYY2fNSr1Nmj")</f>
        <v>https://drive.google.com/open?id=1njV3JNM_hmKgJmoKE1tBnYY2fNSr1Nmj</v>
      </c>
      <c r="AF5" s="37" t="str">
        <f>IFERROR(__xludf.DUMMYFUNCTION("""COMPUTED_VALUE"""),"https://drive.google.com/open?id=1HphdKY-t6yylB82akEs9vVP-xeQL7UWk")</f>
        <v>https://drive.google.com/open?id=1HphdKY-t6yylB82akEs9vVP-xeQL7UWk</v>
      </c>
      <c r="AG5" s="37" t="str">
        <f>IFERROR(__xludf.DUMMYFUNCTION("""COMPUTED_VALUE"""),"https://drive.google.com/open?id=1UJEVkWK3H3Yvx65nJgHdqcdd9qWxaNs5")</f>
        <v>https://drive.google.com/open?id=1UJEVkWK3H3Yvx65nJgHdqcdd9qWxaNs5</v>
      </c>
      <c r="AH5" s="37" t="str">
        <f>IFERROR(__xludf.DUMMYFUNCTION("""COMPUTED_VALUE"""),"https://drive.google.com/open?id=1mRsk_1rMFzx3f9S7DUMpwJZd7fJuSyt0")</f>
        <v>https://drive.google.com/open?id=1mRsk_1rMFzx3f9S7DUMpwJZd7fJuSyt0</v>
      </c>
      <c r="AI5" s="37" t="str">
        <f>IFERROR(__xludf.DUMMYFUNCTION("""COMPUTED_VALUE"""),"https://drive.google.com/open?id=1JfTAJVLn8iam9G5LS7yQgWPneBac6hZL")</f>
        <v>https://drive.google.com/open?id=1JfTAJVLn8iam9G5LS7yQgWPneBac6hZL</v>
      </c>
      <c r="AJ5" s="37" t="str">
        <f>IFERROR(__xludf.DUMMYFUNCTION("""COMPUTED_VALUE"""),"https://drive.google.com/open?id=1Gi7e3p8OE9In1OfIVOZ1T3-3iaBBjm-m")</f>
        <v>https://drive.google.com/open?id=1Gi7e3p8OE9In1OfIVOZ1T3-3iaBBjm-m</v>
      </c>
      <c r="AK5" s="37" t="str">
        <f>IFERROR(__xludf.DUMMYFUNCTION("""COMPUTED_VALUE"""),"https://drive.google.com/open?id=1UBu6WFhnJkm2BWqtfJpc8oyYNlQqXz5P")</f>
        <v>https://drive.google.com/open?id=1UBu6WFhnJkm2BWqtfJpc8oyYNlQqXz5P</v>
      </c>
      <c r="AL5" s="37" t="str">
        <f>IFERROR(__xludf.DUMMYFUNCTION("""COMPUTED_VALUE"""),"https://drive.google.com/open?id=1HthVWX3YafF9czqKrlLkptOCyrEvXNPx")</f>
        <v>https://drive.google.com/open?id=1HthVWX3YafF9czqKrlLkptOCyrEvXNPx</v>
      </c>
      <c r="AM5" s="37" t="str">
        <f>IFERROR(__xludf.DUMMYFUNCTION("""COMPUTED_VALUE"""),"https://drive.google.com/open?id=1dPOHnIMBa7IJ_pvumWkMl2GiNmzc1LVY")</f>
        <v>https://drive.google.com/open?id=1dPOHnIMBa7IJ_pvumWkMl2GiNmzc1LVY</v>
      </c>
      <c r="AN5" s="4" t="str">
        <f>IFERROR(__xludf.DUMMYFUNCTION("""COMPUTED_VALUE"""),"3/15/2021 12:37:04, email sent from kharb044@uottawa.ca to karhar1141@gmail.com")</f>
        <v>3/15/2021 12:37:04, email sent from kharb044@uottawa.ca to karhar1141@gmail.com</v>
      </c>
      <c r="AO5" s="12" t="str">
        <f>IFERROR(__xludf.DUMMYFUNCTION("""COMPUTED_VALUE"""),"O")</f>
        <v>O</v>
      </c>
      <c r="AP5" s="4" t="s">
        <v>382</v>
      </c>
    </row>
    <row r="6">
      <c r="A6" s="31">
        <f>IFERROR(__xludf.DUMMYFUNCTION("""COMPUTED_VALUE"""),44270.51163940973)</f>
        <v>44270.51164</v>
      </c>
      <c r="B6" s="12">
        <f>IFERROR(__xludf.DUMMYFUNCTION("""COMPUTED_VALUE"""),3.00112123E8)</f>
        <v>300112123</v>
      </c>
      <c r="C6" s="12" t="str">
        <f>IFERROR(__xludf.DUMMYFUNCTION("""COMPUTED_VALUE"""),"Clay")</f>
        <v>Clay</v>
      </c>
      <c r="D6" s="12" t="str">
        <f>IFERROR(__xludf.DUMMYFUNCTION("""COMPUTED_VALUE"""),"Cassius")</f>
        <v>Cassius</v>
      </c>
      <c r="E6" s="12" t="str">
        <f>IFERROR(__xludf.DUMMYFUNCTION("""COMPUTED_VALUE"""),"Faculté de génie")</f>
        <v>Faculté de génie</v>
      </c>
      <c r="F6" s="12" t="str">
        <f>IFERROR(__xludf.DUMMYFUNCTION("""COMPUTED_VALUE"""),"mohamedalicassius12312312312@gmail.com")</f>
        <v>mohamedalicassius12312312312@gmail.com</v>
      </c>
      <c r="G6" s="12" t="str">
        <f>IFERROR(__xludf.DUMMYFUNCTION("""COMPUTED_VALUE"""),"613-3214321")</f>
        <v>613-3214321</v>
      </c>
      <c r="H6" s="12" t="str">
        <f>IFERROR(__xludf.DUMMYFUNCTION("""COMPUTED_VALUE"""),"Joe Frazier")</f>
        <v>Joe Frazier</v>
      </c>
      <c r="I6" s="12" t="str">
        <f>IFERROR(__xludf.DUMMYFUNCTION("""COMPUTED_VALUE"""),"lkana074@uottawa.ca")</f>
        <v>lkana074@uottawa.ca</v>
      </c>
      <c r="J6" s="12" t="str">
        <f>IFERROR(__xludf.DUMMYFUNCTION("""COMPUTED_VALUE"""),"Étudiant au doctorat/Doctorate student")</f>
        <v>Étudiant au doctorat/Doctorate student</v>
      </c>
      <c r="K6" s="12" t="str">
        <f>IFERROR(__xludf.DUMMYFUNCTION("""COMPUTED_VALUE"""),"Oui/Yes")</f>
        <v>Oui/Yes</v>
      </c>
      <c r="L6" s="12" t="str">
        <f>IFERROR(__xludf.DUMMYFUNCTION("""COMPUTED_VALUE"""),"Temps partiel/Part Time")</f>
        <v>Temps partiel/Part Time</v>
      </c>
      <c r="M6" s="32"/>
      <c r="N6" s="32"/>
      <c r="O6" s="32">
        <f>IFERROR(__xludf.DUMMYFUNCTION("""COMPUTED_VALUE"""),44327.0)</f>
        <v>44327</v>
      </c>
      <c r="P6" s="32">
        <f>IFERROR(__xludf.DUMMYFUNCTION("""COMPUTED_VALUE"""),44282.0)</f>
        <v>44282</v>
      </c>
      <c r="Q6" s="12" t="str">
        <f>IFERROR(__xludf.DUMMYFUNCTION("""COMPUTED_VALUE"""),"20 à 36 heures/20 to 36 hours")</f>
        <v>20 à 36 heures/20 to 36 hours</v>
      </c>
      <c r="R6" s="32">
        <f>IFERROR(__xludf.DUMMYFUNCTION("""COMPUTED_VALUE"""),44271.0)</f>
        <v>44271</v>
      </c>
      <c r="S6" s="12" t="str">
        <f>IFERROR(__xludf.DUMMYFUNCTION("""COMPUTED_VALUE"""),"Oui/Yes")</f>
        <v>Oui/Yes</v>
      </c>
      <c r="T6" s="12" t="str">
        <f>IFERROR(__xludf.DUMMYFUNCTION("""COMPUTED_VALUE"""),"Oui/Yes")</f>
        <v>Oui/Yes</v>
      </c>
      <c r="U6" s="12" t="str">
        <f>IFERROR(__xludf.DUMMYFUNCTION("""COMPUTED_VALUE"""),"Oui/Yes")</f>
        <v>Oui/Yes</v>
      </c>
      <c r="V6" s="12" t="str">
        <f>IFERROR(__xludf.DUMMYFUNCTION("""COMPUTED_VALUE"""),"Oui/Yes")</f>
        <v>Oui/Yes</v>
      </c>
      <c r="W6" s="12" t="str">
        <f>IFERROR(__xludf.DUMMYFUNCTION("""COMPUTED_VALUE"""),"Oui/Yes")</f>
        <v>Oui/Yes</v>
      </c>
      <c r="X6" s="12" t="str">
        <f>IFERROR(__xludf.DUMMYFUNCTION("""COMPUTED_VALUE"""),"Oui/Yes")</f>
        <v>Oui/Yes</v>
      </c>
      <c r="Y6" s="12" t="str">
        <f>IFERROR(__xludf.DUMMYFUNCTION("""COMPUTED_VALUE"""),"Oui/Yes")</f>
        <v>Oui/Yes</v>
      </c>
      <c r="Z6" s="12" t="str">
        <f>IFERROR(__xludf.DUMMYFUNCTION("""COMPUTED_VALUE"""),"Oui/Yes")</f>
        <v>Oui/Yes</v>
      </c>
      <c r="AA6" s="12" t="str">
        <f>IFERROR(__xludf.DUMMYFUNCTION("""COMPUTED_VALUE"""),"GAS 3213")</f>
        <v>GAS 3213</v>
      </c>
      <c r="AB6" s="12" t="str">
        <f>IFERROR(__xludf.DUMMYFUNCTION("""COMPUTED_VALUE"""),"Dépot de clé/Key Deposit, Dépot de carte/Card Deposit")</f>
        <v>Dépot de clé/Key Deposit, Dépot de carte/Card Deposit</v>
      </c>
      <c r="AC6" s="12" t="str">
        <f>IFERROR(__xludf.DUMMYFUNCTION("""COMPUTED_VALUE"""),"WERT 1231")</f>
        <v>WERT 1231</v>
      </c>
      <c r="AD6" s="12" t="str">
        <f>IFERROR(__xludf.DUMMYFUNCTION("""COMPUTED_VALUE"""),"DHAF1543")</f>
        <v>DHAF1543</v>
      </c>
      <c r="AE6" s="37" t="str">
        <f>IFERROR(__xludf.DUMMYFUNCTION("""COMPUTED_VALUE"""),"https://drive.google.com/open?id=1JCG4zDrDucDHSuZyavadFT49ELikMqTu")</f>
        <v>https://drive.google.com/open?id=1JCG4zDrDucDHSuZyavadFT49ELikMqTu</v>
      </c>
      <c r="AF6" s="37" t="str">
        <f>IFERROR(__xludf.DUMMYFUNCTION("""COMPUTED_VALUE"""),"https://drive.google.com/open?id=16aeWhFNNJmeU77u8KRR-i-a2lT8gizYc")</f>
        <v>https://drive.google.com/open?id=16aeWhFNNJmeU77u8KRR-i-a2lT8gizYc</v>
      </c>
      <c r="AG6" s="37" t="str">
        <f>IFERROR(__xludf.DUMMYFUNCTION("""COMPUTED_VALUE"""),"https://drive.google.com/open?id=13ZvxOPAyDMm5cBJWSatzRGRl7HvHF4i8")</f>
        <v>https://drive.google.com/open?id=13ZvxOPAyDMm5cBJWSatzRGRl7HvHF4i8</v>
      </c>
      <c r="AH6" s="37" t="str">
        <f>IFERROR(__xludf.DUMMYFUNCTION("""COMPUTED_VALUE"""),"https://drive.google.com/open?id=1mCh9oQDVWkr6AoNzvvoeMILwtrh8G53r")</f>
        <v>https://drive.google.com/open?id=1mCh9oQDVWkr6AoNzvvoeMILwtrh8G53r</v>
      </c>
      <c r="AI6" s="37" t="str">
        <f>IFERROR(__xludf.DUMMYFUNCTION("""COMPUTED_VALUE"""),"https://drive.google.com/open?id=14EVHnfW2R5w3MJ9WwQbI0exQOO32boRE")</f>
        <v>https://drive.google.com/open?id=14EVHnfW2R5w3MJ9WwQbI0exQOO32boRE</v>
      </c>
      <c r="AJ6" s="37" t="str">
        <f>IFERROR(__xludf.DUMMYFUNCTION("""COMPUTED_VALUE"""),"https://drive.google.com/open?id=1xdlkn1zYhxhUJNtq-h20xhIuD1Kz5Nz8")</f>
        <v>https://drive.google.com/open?id=1xdlkn1zYhxhUJNtq-h20xhIuD1Kz5Nz8</v>
      </c>
      <c r="AK6" s="37" t="str">
        <f>IFERROR(__xludf.DUMMYFUNCTION("""COMPUTED_VALUE"""),"https://drive.google.com/open?id=1mrKBDbUYNXd7plgUR_rehIRHUrzbfWG9")</f>
        <v>https://drive.google.com/open?id=1mrKBDbUYNXd7plgUR_rehIRHUrzbfWG9</v>
      </c>
      <c r="AL6" s="37" t="str">
        <f>IFERROR(__xludf.DUMMYFUNCTION("""COMPUTED_VALUE"""),"https://drive.google.com/open?id=1XbbI11Aq3E_unxl83rYfG5sEr1dZTCZW")</f>
        <v>https://drive.google.com/open?id=1XbbI11Aq3E_unxl83rYfG5sEr1dZTCZW</v>
      </c>
      <c r="AM6" s="37" t="str">
        <f>IFERROR(__xludf.DUMMYFUNCTION("""COMPUTED_VALUE"""),"https://drive.google.com/open?id=1T3IwrZSCCLcHO-29OBDk2DEE-JfzG0aT")</f>
        <v>https://drive.google.com/open?id=1T3IwrZSCCLcHO-29OBDk2DEE-JfzG0aT</v>
      </c>
      <c r="AN6" s="12" t="str">
        <f>IFERROR(__xludf.DUMMYFUNCTION("""COMPUTED_VALUE"""),"3/15/2021 12:37:05, email sent from kharb044@uottawa.ca to lkana074@uottawa.ca")</f>
        <v>3/15/2021 12:37:05, email sent from kharb044@uottawa.ca to lkana074@uottawa.ca</v>
      </c>
      <c r="AO6" s="12" t="str">
        <f>IFERROR(__xludf.DUMMYFUNCTION("""COMPUTED_VALUE"""),"N")</f>
        <v>N</v>
      </c>
      <c r="AP6" s="4" t="s">
        <v>382</v>
      </c>
    </row>
    <row r="7">
      <c r="A7" s="31">
        <f>IFERROR(__xludf.DUMMYFUNCTION("""COMPUTED_VALUE"""),44270.51186587963)</f>
        <v>44270.51187</v>
      </c>
      <c r="B7" s="12">
        <f>IFERROR(__xludf.DUMMYFUNCTION("""COMPUTED_VALUE"""),3.00696969E8)</f>
        <v>300696969</v>
      </c>
      <c r="C7" s="12" t="str">
        <f>IFERROR(__xludf.DUMMYFUNCTION("""COMPUTED_VALUE"""),"Pablo")</f>
        <v>Pablo</v>
      </c>
      <c r="D7" s="12" t="str">
        <f>IFERROR(__xludf.DUMMYFUNCTION("""COMPUTED_VALUE"""),"Escobar")</f>
        <v>Escobar</v>
      </c>
      <c r="E7" s="12" t="str">
        <f>IFERROR(__xludf.DUMMYFUNCTION("""COMPUTED_VALUE"""),"CEED")</f>
        <v>CEED</v>
      </c>
      <c r="F7" s="12" t="str">
        <f>IFERROR(__xludf.DUMMYFUNCTION("""COMPUTED_VALUE"""),"pablo@outlook.com")</f>
        <v>pablo@outlook.com</v>
      </c>
      <c r="G7" s="12" t="str">
        <f>IFERROR(__xludf.DUMMYFUNCTION("""COMPUTED_VALUE"""),"819 696 9696")</f>
        <v>819 696 9696</v>
      </c>
      <c r="H7" s="12" t="str">
        <f>IFERROR(__xludf.DUMMYFUNCTION("""COMPUTED_VALUE"""),"bob marley")</f>
        <v>bob marley</v>
      </c>
      <c r="I7" s="12" t="str">
        <f>IFERROR(__xludf.DUMMYFUNCTION("""COMPUTED_VALUE"""),"lkana074@uottawa.ca")</f>
        <v>lkana074@uottawa.ca</v>
      </c>
      <c r="J7" s="12" t="str">
        <f>IFERROR(__xludf.DUMMYFUNCTION("""COMPUTED_VALUE"""),"Employé de uOttawa/uOttawa employee")</f>
        <v>Employé de uOttawa/uOttawa employee</v>
      </c>
      <c r="K7" s="12" t="str">
        <f>IFERROR(__xludf.DUMMYFUNCTION("""COMPUTED_VALUE"""),"Oui/Yes")</f>
        <v>Oui/Yes</v>
      </c>
      <c r="L7" s="12" t="str">
        <f>IFERROR(__xludf.DUMMYFUNCTION("""COMPUTED_VALUE"""),"Temps partiel/Part Time")</f>
        <v>Temps partiel/Part Time</v>
      </c>
      <c r="M7" s="32"/>
      <c r="N7" s="32"/>
      <c r="O7" s="32">
        <f>IFERROR(__xludf.DUMMYFUNCTION("""COMPUTED_VALUE"""),44288.0)</f>
        <v>44288</v>
      </c>
      <c r="P7" s="32">
        <f>IFERROR(__xludf.DUMMYFUNCTION("""COMPUTED_VALUE"""),44341.0)</f>
        <v>44341</v>
      </c>
      <c r="Q7" s="12" t="str">
        <f>IFERROR(__xludf.DUMMYFUNCTION("""COMPUTED_VALUE"""),"moins de 10 heures/less then 10 hours")</f>
        <v>moins de 10 heures/less then 10 hours</v>
      </c>
      <c r="R7" s="32">
        <f>IFERROR(__xludf.DUMMYFUNCTION("""COMPUTED_VALUE"""),44292.0)</f>
        <v>44292</v>
      </c>
      <c r="S7" s="12" t="str">
        <f>IFERROR(__xludf.DUMMYFUNCTION("""COMPUTED_VALUE"""),"Oui/Yes")</f>
        <v>Oui/Yes</v>
      </c>
      <c r="T7" s="12" t="str">
        <f>IFERROR(__xludf.DUMMYFUNCTION("""COMPUTED_VALUE"""),"Oui/Yes")</f>
        <v>Oui/Yes</v>
      </c>
      <c r="U7" s="12" t="str">
        <f>IFERROR(__xludf.DUMMYFUNCTION("""COMPUTED_VALUE"""),"Oui/Yes")</f>
        <v>Oui/Yes</v>
      </c>
      <c r="V7" s="12" t="str">
        <f>IFERROR(__xludf.DUMMYFUNCTION("""COMPUTED_VALUE"""),"Oui/Yes")</f>
        <v>Oui/Yes</v>
      </c>
      <c r="W7" s="12" t="str">
        <f>IFERROR(__xludf.DUMMYFUNCTION("""COMPUTED_VALUE"""),"Oui/Yes")</f>
        <v>Oui/Yes</v>
      </c>
      <c r="X7" s="12" t="str">
        <f>IFERROR(__xludf.DUMMYFUNCTION("""COMPUTED_VALUE"""),"Oui/Yes")</f>
        <v>Oui/Yes</v>
      </c>
      <c r="Y7" s="12" t="str">
        <f>IFERROR(__xludf.DUMMYFUNCTION("""COMPUTED_VALUE"""),"Oui/Yes")</f>
        <v>Oui/Yes</v>
      </c>
      <c r="Z7" s="12" t="str">
        <f>IFERROR(__xludf.DUMMYFUNCTION("""COMPUTED_VALUE"""),"Oui/Yes")</f>
        <v>Oui/Yes</v>
      </c>
      <c r="AA7" s="12" t="str">
        <f>IFERROR(__xludf.DUMMYFUNCTION("""COMPUTED_VALUE"""),"CVG 213")</f>
        <v>CVG 213</v>
      </c>
      <c r="AB7" s="12" t="str">
        <f>IFERROR(__xludf.DUMMYFUNCTION("""COMPUTED_VALUE"""),"Dépot de clé/Key Deposit")</f>
        <v>Dépot de clé/Key Deposit</v>
      </c>
      <c r="AC7" s="12" t="str">
        <f>IFERROR(__xludf.DUMMYFUNCTION("""COMPUTED_VALUE"""),"r")</f>
        <v>r</v>
      </c>
      <c r="AD7" s="12" t="str">
        <f>IFERROR(__xludf.DUMMYFUNCTION("""COMPUTED_VALUE"""),"er")</f>
        <v>er</v>
      </c>
      <c r="AE7" s="37" t="str">
        <f>IFERROR(__xludf.DUMMYFUNCTION("""COMPUTED_VALUE"""),"https://drive.google.com/open?id=1hj-Qk18Cs2D1By05EUh5yXUrkgNi9juT")</f>
        <v>https://drive.google.com/open?id=1hj-Qk18Cs2D1By05EUh5yXUrkgNi9juT</v>
      </c>
      <c r="AF7" s="37" t="str">
        <f>IFERROR(__xludf.DUMMYFUNCTION("""COMPUTED_VALUE"""),"https://drive.google.com/open?id=1f4YjFj4QC-CuFAHSfU0FBQI_QVmHps1c")</f>
        <v>https://drive.google.com/open?id=1f4YjFj4QC-CuFAHSfU0FBQI_QVmHps1c</v>
      </c>
      <c r="AG7" s="37" t="str">
        <f>IFERROR(__xludf.DUMMYFUNCTION("""COMPUTED_VALUE"""),"https://drive.google.com/open?id=1AKKK_m0f1YZVvbR4dfCxSAc4cxxRyccz")</f>
        <v>https://drive.google.com/open?id=1AKKK_m0f1YZVvbR4dfCxSAc4cxxRyccz</v>
      </c>
      <c r="AH7" s="37" t="str">
        <f>IFERROR(__xludf.DUMMYFUNCTION("""COMPUTED_VALUE"""),"https://drive.google.com/open?id=1U39D5gIZYALRLBODvDgTHjJw4WMHnKDH")</f>
        <v>https://drive.google.com/open?id=1U39D5gIZYALRLBODvDgTHjJw4WMHnKDH</v>
      </c>
      <c r="AI7" s="37" t="str">
        <f>IFERROR(__xludf.DUMMYFUNCTION("""COMPUTED_VALUE"""),"https://drive.google.com/open?id=1pwZIUtVfnnA02235IbBQi66iYBAK8xD5")</f>
        <v>https://drive.google.com/open?id=1pwZIUtVfnnA02235IbBQi66iYBAK8xD5</v>
      </c>
      <c r="AJ7" s="37" t="str">
        <f>IFERROR(__xludf.DUMMYFUNCTION("""COMPUTED_VALUE"""),"https://drive.google.com/open?id=1tsLCT1s4YYi3CyNqxeJ9NIDGi-hd4fbc")</f>
        <v>https://drive.google.com/open?id=1tsLCT1s4YYi3CyNqxeJ9NIDGi-hd4fbc</v>
      </c>
      <c r="AK7" s="37" t="str">
        <f>IFERROR(__xludf.DUMMYFUNCTION("""COMPUTED_VALUE"""),"https://drive.google.com/open?id=1rrdpmhcf8SWkWfw868nBjnbSCtrIgo6e")</f>
        <v>https://drive.google.com/open?id=1rrdpmhcf8SWkWfw868nBjnbSCtrIgo6e</v>
      </c>
      <c r="AL7" s="37" t="str">
        <f>IFERROR(__xludf.DUMMYFUNCTION("""COMPUTED_VALUE"""),"https://drive.google.com/open?id=16TAU9GtX2qrjzer1vXrn87Wm9y8bMXTe")</f>
        <v>https://drive.google.com/open?id=16TAU9GtX2qrjzer1vXrn87Wm9y8bMXTe</v>
      </c>
      <c r="AM7" s="37" t="str">
        <f>IFERROR(__xludf.DUMMYFUNCTION("""COMPUTED_VALUE"""),"https://drive.google.com/open?id=1AUmt7kC0wm5bjHqhD7QHUsF3VccH8wIS")</f>
        <v>https://drive.google.com/open?id=1AUmt7kC0wm5bjHqhD7QHUsF3VccH8wIS</v>
      </c>
      <c r="AN7" s="12" t="str">
        <f>IFERROR(__xludf.DUMMYFUNCTION("""COMPUTED_VALUE"""),"3/15/2021 12:37:05, email sent from kharb044@uottawa.ca to lkana074@uottawa.ca")</f>
        <v>3/15/2021 12:37:05, email sent from kharb044@uottawa.ca to lkana074@uottawa.ca</v>
      </c>
      <c r="AO7" s="12" t="str">
        <f>IFERROR(__xludf.DUMMYFUNCTION("""COMPUTED_VALUE"""),"N")</f>
        <v>N</v>
      </c>
      <c r="AP7" s="4" t="s">
        <v>382</v>
      </c>
    </row>
    <row r="8">
      <c r="A8" s="31">
        <f>IFERROR(__xludf.DUMMYFUNCTION("""COMPUTED_VALUE"""),44270.51499774306)</f>
        <v>44270.515</v>
      </c>
      <c r="B8" s="12">
        <f>IFERROR(__xludf.DUMMYFUNCTION("""COMPUTED_VALUE"""),1.89237456E8)</f>
        <v>189237456</v>
      </c>
      <c r="C8" s="12" t="str">
        <f>IFERROR(__xludf.DUMMYFUNCTION("""COMPUTED_VALUE"""),"Jeager")</f>
        <v>Jeager</v>
      </c>
      <c r="D8" s="12" t="str">
        <f>IFERROR(__xludf.DUMMYFUNCTION("""COMPUTED_VALUE"""),"Eren")</f>
        <v>Eren</v>
      </c>
      <c r="E8" s="12" t="str">
        <f>IFERROR(__xludf.DUMMYFUNCTION("""COMPUTED_VALUE"""),"Faculté de génie")</f>
        <v>Faculté de génie</v>
      </c>
      <c r="F8" s="12" t="str">
        <f>IFERROR(__xludf.DUMMYFUNCTION("""COMPUTED_VALUE"""),"Humanity@gmail.ca")</f>
        <v>Humanity@gmail.ca</v>
      </c>
      <c r="G8" s="12" t="str">
        <f>IFERROR(__xludf.DUMMYFUNCTION("""COMPUTED_VALUE"""),"514-233-9876")</f>
        <v>514-233-9876</v>
      </c>
      <c r="H8" s="12" t="str">
        <f>IFERROR(__xludf.DUMMYFUNCTION("""COMPUTED_VALUE"""),"Mikasa Ackerman")</f>
        <v>Mikasa Ackerman</v>
      </c>
      <c r="I8" s="12" t="str">
        <f>IFERROR(__xludf.DUMMYFUNCTION("""COMPUTED_VALUE"""),"johnsmith401032@gmail.com")</f>
        <v>johnsmith401032@gmail.com</v>
      </c>
      <c r="J8" s="12" t="str">
        <f>IFERROR(__xludf.DUMMYFUNCTION("""COMPUTED_VALUE"""),"Employé de uOttawa/uOttawa employee")</f>
        <v>Employé de uOttawa/uOttawa employee</v>
      </c>
      <c r="K8" s="12" t="str">
        <f>IFERROR(__xludf.DUMMYFUNCTION("""COMPUTED_VALUE"""),"Je ne suis pas un bénévole, un étudiant ou un chercheur invité/ I am not a volunteer, invited student or invited research fellow")</f>
        <v>Je ne suis pas un bénévole, un étudiant ou un chercheur invité/ I am not a volunteer, invited student or invited research fellow</v>
      </c>
      <c r="L8" s="12" t="str">
        <f>IFERROR(__xludf.DUMMYFUNCTION("""COMPUTED_VALUE"""),"Temps plein/Full Time")</f>
        <v>Temps plein/Full Time</v>
      </c>
      <c r="M8" s="32">
        <f>IFERROR(__xludf.DUMMYFUNCTION("""COMPUTED_VALUE"""),42982.0)</f>
        <v>42982</v>
      </c>
      <c r="N8" s="32">
        <f>IFERROR(__xludf.DUMMYFUNCTION("""COMPUTED_VALUE"""),45747.0)</f>
        <v>45747</v>
      </c>
      <c r="O8" s="32"/>
      <c r="P8" s="32"/>
      <c r="Q8" s="12"/>
      <c r="R8" s="32">
        <f>IFERROR(__xludf.DUMMYFUNCTION("""COMPUTED_VALUE"""),44277.0)</f>
        <v>44277</v>
      </c>
      <c r="S8" s="12" t="str">
        <f>IFERROR(__xludf.DUMMYFUNCTION("""COMPUTED_VALUE"""),"Oui/Yes")</f>
        <v>Oui/Yes</v>
      </c>
      <c r="T8" s="12" t="str">
        <f>IFERROR(__xludf.DUMMYFUNCTION("""COMPUTED_VALUE"""),"Oui/Yes")</f>
        <v>Oui/Yes</v>
      </c>
      <c r="U8" s="12" t="str">
        <f>IFERROR(__xludf.DUMMYFUNCTION("""COMPUTED_VALUE"""),"Oui/Yes")</f>
        <v>Oui/Yes</v>
      </c>
      <c r="V8" s="12" t="str">
        <f>IFERROR(__xludf.DUMMYFUNCTION("""COMPUTED_VALUE"""),"Oui/Yes")</f>
        <v>Oui/Yes</v>
      </c>
      <c r="W8" s="12" t="str">
        <f>IFERROR(__xludf.DUMMYFUNCTION("""COMPUTED_VALUE"""),"Oui/Yes")</f>
        <v>Oui/Yes</v>
      </c>
      <c r="X8" s="12" t="str">
        <f>IFERROR(__xludf.DUMMYFUNCTION("""COMPUTED_VALUE"""),"Oui/Yes")</f>
        <v>Oui/Yes</v>
      </c>
      <c r="Y8" s="12" t="str">
        <f>IFERROR(__xludf.DUMMYFUNCTION("""COMPUTED_VALUE"""),"Oui/Yes")</f>
        <v>Oui/Yes</v>
      </c>
      <c r="Z8" s="12" t="str">
        <f>IFERROR(__xludf.DUMMYFUNCTION("""COMPUTED_VALUE"""),"Oui/Yes")</f>
        <v>Oui/Yes</v>
      </c>
      <c r="AA8" s="12" t="str">
        <f>IFERROR(__xludf.DUMMYFUNCTION("""COMPUTED_VALUE"""),"1232Z")</f>
        <v>1232Z</v>
      </c>
      <c r="AB8" s="12" t="str">
        <f>IFERROR(__xludf.DUMMYFUNCTION("""COMPUTED_VALUE"""),"Dépot de clé/Key Deposit, Dépot de carte/Card Deposit")</f>
        <v>Dépot de clé/Key Deposit, Dépot de carte/Card Deposit</v>
      </c>
      <c r="AC8" s="12"/>
      <c r="AD8" s="12"/>
      <c r="AE8" s="37" t="str">
        <f>IFERROR(__xludf.DUMMYFUNCTION("""COMPUTED_VALUE"""),"https://drive.google.com/open?id=1ahToE804B9JWpe2lp0UnpcK7BlO9A5Jo")</f>
        <v>https://drive.google.com/open?id=1ahToE804B9JWpe2lp0UnpcK7BlO9A5Jo</v>
      </c>
      <c r="AF8" s="37" t="str">
        <f>IFERROR(__xludf.DUMMYFUNCTION("""COMPUTED_VALUE"""),"https://drive.google.com/open?id=14rcchOPn6H4pkD1PxfcWHFZloZpdHkGI")</f>
        <v>https://drive.google.com/open?id=14rcchOPn6H4pkD1PxfcWHFZloZpdHkGI</v>
      </c>
      <c r="AG8" s="37" t="str">
        <f>IFERROR(__xludf.DUMMYFUNCTION("""COMPUTED_VALUE"""),"https://drive.google.com/open?id=1BxxBFMKYFA5_7fIMQUl6gDV9MzVmt5Ud")</f>
        <v>https://drive.google.com/open?id=1BxxBFMKYFA5_7fIMQUl6gDV9MzVmt5Ud</v>
      </c>
      <c r="AH8" s="37" t="str">
        <f>IFERROR(__xludf.DUMMYFUNCTION("""COMPUTED_VALUE"""),"https://drive.google.com/open?id=1EecCldgXYAXjqNhKJ-Gs25WUWpNiHDnw")</f>
        <v>https://drive.google.com/open?id=1EecCldgXYAXjqNhKJ-Gs25WUWpNiHDnw</v>
      </c>
      <c r="AI8" s="37" t="str">
        <f>IFERROR(__xludf.DUMMYFUNCTION("""COMPUTED_VALUE"""),"https://drive.google.com/open?id=1gW2ekASnBZqloaBRYZLmKobIv3xweOvb")</f>
        <v>https://drive.google.com/open?id=1gW2ekASnBZqloaBRYZLmKobIv3xweOvb</v>
      </c>
      <c r="AJ8" s="37" t="str">
        <f>IFERROR(__xludf.DUMMYFUNCTION("""COMPUTED_VALUE"""),"https://drive.google.com/open?id=1MPNnBL-09dT4b8-QMPXeyvWCpo5bsC6Q")</f>
        <v>https://drive.google.com/open?id=1MPNnBL-09dT4b8-QMPXeyvWCpo5bsC6Q</v>
      </c>
      <c r="AK8" s="37" t="str">
        <f>IFERROR(__xludf.DUMMYFUNCTION("""COMPUTED_VALUE"""),"https://drive.google.com/open?id=1rJOJcUmxXoREuZ3TbrxWDcMiZ8hr0VLz")</f>
        <v>https://drive.google.com/open?id=1rJOJcUmxXoREuZ3TbrxWDcMiZ8hr0VLz</v>
      </c>
      <c r="AL8" s="37" t="str">
        <f>IFERROR(__xludf.DUMMYFUNCTION("""COMPUTED_VALUE"""),"https://drive.google.com/open?id=1jdTqoXZVGDwR6C4sWr87u9kSLY954_44")</f>
        <v>https://drive.google.com/open?id=1jdTqoXZVGDwR6C4sWr87u9kSLY954_44</v>
      </c>
      <c r="AM8" s="37" t="str">
        <f>IFERROR(__xludf.DUMMYFUNCTION("""COMPUTED_VALUE"""),"https://drive.google.com/open?id=1eXCp304C7TTNMKZoC68rN123NHX-bIaA")</f>
        <v>https://drive.google.com/open?id=1eXCp304C7TTNMKZoC68rN123NHX-bIaA</v>
      </c>
      <c r="AN8" s="12" t="str">
        <f>IFERROR(__xludf.DUMMYFUNCTION("""COMPUTED_VALUE"""),"3/15/2021 12:37:06, email sent from kharb044@uottawa.ca to johnsmith401032@gmail.com")</f>
        <v>3/15/2021 12:37:06, email sent from kharb044@uottawa.ca to johnsmith401032@gmail.com</v>
      </c>
      <c r="AO8" s="12" t="str">
        <f>IFERROR(__xludf.DUMMYFUNCTION("""COMPUTED_VALUE"""),"O")</f>
        <v>O</v>
      </c>
      <c r="AP8" s="4" t="s">
        <v>382</v>
      </c>
      <c r="AR8" s="4"/>
    </row>
    <row r="9">
      <c r="A9" s="31">
        <f>IFERROR(__xludf.DUMMYFUNCTION("""COMPUTED_VALUE"""),44270.51630275463)</f>
        <v>44270.5163</v>
      </c>
      <c r="B9" s="12">
        <f>IFERROR(__xludf.DUMMYFUNCTION("""COMPUTED_VALUE"""),3.00223234E8)</f>
        <v>300223234</v>
      </c>
      <c r="C9" s="12" t="str">
        <f>IFERROR(__xludf.DUMMYFUNCTION("""COMPUTED_VALUE"""),"Tyson")</f>
        <v>Tyson</v>
      </c>
      <c r="D9" s="12" t="str">
        <f>IFERROR(__xludf.DUMMYFUNCTION("""COMPUTED_VALUE"""),"Mike")</f>
        <v>Mike</v>
      </c>
      <c r="E9" s="12" t="str">
        <f>IFERROR(__xludf.DUMMYFUNCTION("""COMPUTED_VALUE"""),"CEED")</f>
        <v>CEED</v>
      </c>
      <c r="F9" s="12" t="str">
        <f>IFERROR(__xludf.DUMMYFUNCTION("""COMPUTED_VALUE"""),"miketysonhvsahdv12@gmail.com")</f>
        <v>miketysonhvsahdv12@gmail.com</v>
      </c>
      <c r="G9" s="12" t="str">
        <f>IFERROR(__xludf.DUMMYFUNCTION("""COMPUTED_VALUE"""),"613-397-1754")</f>
        <v>613-397-1754</v>
      </c>
      <c r="H9" s="12" t="str">
        <f>IFERROR(__xludf.DUMMYFUNCTION("""COMPUTED_VALUE"""),"Howard Deweer")</f>
        <v>Howard Deweer</v>
      </c>
      <c r="I9" s="12" t="str">
        <f>IFERROR(__xludf.DUMMYFUNCTION("""COMPUTED_VALUE"""),"lagussi00@yahoo.com")</f>
        <v>lagussi00@yahoo.com</v>
      </c>
      <c r="J9" s="12" t="str">
        <f>IFERROR(__xludf.DUMMYFUNCTION("""COMPUTED_VALUE"""),"Étudiant invité/Invited student")</f>
        <v>Étudiant invité/Invited student</v>
      </c>
      <c r="K9" s="12" t="str">
        <f>IFERROR(__xludf.DUMMYFUNCTION("""COMPUTED_VALUE"""),"Non/No")</f>
        <v>Non/No</v>
      </c>
      <c r="L9" s="12" t="str">
        <f>IFERROR(__xludf.DUMMYFUNCTION("""COMPUTED_VALUE"""),"Occasionnel/Occasional")</f>
        <v>Occasionnel/Occasional</v>
      </c>
      <c r="M9" s="32"/>
      <c r="N9" s="32"/>
      <c r="O9" s="32">
        <f>IFERROR(__xludf.DUMMYFUNCTION("""COMPUTED_VALUE"""),44208.0)</f>
        <v>44208</v>
      </c>
      <c r="P9" s="32">
        <f>IFERROR(__xludf.DUMMYFUNCTION("""COMPUTED_VALUE"""),44560.0)</f>
        <v>44560</v>
      </c>
      <c r="Q9" s="12" t="str">
        <f>IFERROR(__xludf.DUMMYFUNCTION("""COMPUTED_VALUE"""),"plus de 36 heures/more then 36 hours")</f>
        <v>plus de 36 heures/more then 36 hours</v>
      </c>
      <c r="R9" s="32">
        <f>IFERROR(__xludf.DUMMYFUNCTION("""COMPUTED_VALUE"""),44264.0)</f>
        <v>44264</v>
      </c>
      <c r="S9" s="12" t="str">
        <f>IFERROR(__xludf.DUMMYFUNCTION("""COMPUTED_VALUE"""),"Oui/Yes")</f>
        <v>Oui/Yes</v>
      </c>
      <c r="T9" s="12" t="str">
        <f>IFERROR(__xludf.DUMMYFUNCTION("""COMPUTED_VALUE"""),"Oui/Yes")</f>
        <v>Oui/Yes</v>
      </c>
      <c r="U9" s="12" t="str">
        <f>IFERROR(__xludf.DUMMYFUNCTION("""COMPUTED_VALUE"""),"Oui/Yes")</f>
        <v>Oui/Yes</v>
      </c>
      <c r="V9" s="12" t="str">
        <f>IFERROR(__xludf.DUMMYFUNCTION("""COMPUTED_VALUE"""),"Oui/Yes")</f>
        <v>Oui/Yes</v>
      </c>
      <c r="W9" s="12" t="str">
        <f>IFERROR(__xludf.DUMMYFUNCTION("""COMPUTED_VALUE"""),"Oui/Yes")</f>
        <v>Oui/Yes</v>
      </c>
      <c r="X9" s="12" t="str">
        <f>IFERROR(__xludf.DUMMYFUNCTION("""COMPUTED_VALUE"""),"Oui/Yes")</f>
        <v>Oui/Yes</v>
      </c>
      <c r="Y9" s="12" t="str">
        <f>IFERROR(__xludf.DUMMYFUNCTION("""COMPUTED_VALUE"""),"Oui/Yes")</f>
        <v>Oui/Yes</v>
      </c>
      <c r="Z9" s="12" t="str">
        <f>IFERROR(__xludf.DUMMYFUNCTION("""COMPUTED_VALUE"""),"Oui/Yes")</f>
        <v>Oui/Yes</v>
      </c>
      <c r="AA9" s="12" t="str">
        <f>IFERROR(__xludf.DUMMYFUNCTION("""COMPUTED_VALUE"""),"SDE 1421")</f>
        <v>SDE 1421</v>
      </c>
      <c r="AB9" s="12" t="str">
        <f>IFERROR(__xludf.DUMMYFUNCTION("""COMPUTED_VALUE"""),"Dépot de clé/Key Deposit, Dépot de carte/Card Deposit")</f>
        <v>Dépot de clé/Key Deposit, Dépot de carte/Card Deposit</v>
      </c>
      <c r="AC9" s="12" t="str">
        <f>IFERROR(__xludf.DUMMYFUNCTION("""COMPUTED_VALUE"""),"JDT 34212")</f>
        <v>JDT 34212</v>
      </c>
      <c r="AD9" s="12" t="str">
        <f>IFERROR(__xludf.DUMMYFUNCTION("""COMPUTED_VALUE"""),"123456TF")</f>
        <v>123456TF</v>
      </c>
      <c r="AE9" s="37" t="str">
        <f>IFERROR(__xludf.DUMMYFUNCTION("""COMPUTED_VALUE"""),"https://drive.google.com/open?id=1vLKe5yKkZMVXlhDwL7N0YPk8509aAmKz")</f>
        <v>https://drive.google.com/open?id=1vLKe5yKkZMVXlhDwL7N0YPk8509aAmKz</v>
      </c>
      <c r="AF9" s="37" t="str">
        <f>IFERROR(__xludf.DUMMYFUNCTION("""COMPUTED_VALUE"""),"https://drive.google.com/open?id=1FxAHoVUjefsW25u7htXGRGxyE-g3fZrf")</f>
        <v>https://drive.google.com/open?id=1FxAHoVUjefsW25u7htXGRGxyE-g3fZrf</v>
      </c>
      <c r="AG9" s="37" t="str">
        <f>IFERROR(__xludf.DUMMYFUNCTION("""COMPUTED_VALUE"""),"https://drive.google.com/open?id=1jLqbPf7KD5qqdKZN_iDcNkx7GHSnk-Bc")</f>
        <v>https://drive.google.com/open?id=1jLqbPf7KD5qqdKZN_iDcNkx7GHSnk-Bc</v>
      </c>
      <c r="AH9" s="37" t="str">
        <f>IFERROR(__xludf.DUMMYFUNCTION("""COMPUTED_VALUE"""),"https://drive.google.com/open?id=1ZA-v6Nd9CLyPUAFaY_pzEb9jLsypa7jR")</f>
        <v>https://drive.google.com/open?id=1ZA-v6Nd9CLyPUAFaY_pzEb9jLsypa7jR</v>
      </c>
      <c r="AI9" s="37" t="str">
        <f>IFERROR(__xludf.DUMMYFUNCTION("""COMPUTED_VALUE"""),"https://drive.google.com/open?id=16yGv4cdnHA6dz1u1sZzvvkB0Te2gjMc8")</f>
        <v>https://drive.google.com/open?id=16yGv4cdnHA6dz1u1sZzvvkB0Te2gjMc8</v>
      </c>
      <c r="AJ9" s="37" t="str">
        <f>IFERROR(__xludf.DUMMYFUNCTION("""COMPUTED_VALUE"""),"https://drive.google.com/open?id=12UV0gDlK-ymgz49BWLWL_lsTRjtFazK6")</f>
        <v>https://drive.google.com/open?id=12UV0gDlK-ymgz49BWLWL_lsTRjtFazK6</v>
      </c>
      <c r="AK9" s="37" t="str">
        <f>IFERROR(__xludf.DUMMYFUNCTION("""COMPUTED_VALUE"""),"https://drive.google.com/open?id=1xsZS_-gZyu_oyDMrLedxb3ALz3C7VLtf")</f>
        <v>https://drive.google.com/open?id=1xsZS_-gZyu_oyDMrLedxb3ALz3C7VLtf</v>
      </c>
      <c r="AL9" s="37" t="str">
        <f>IFERROR(__xludf.DUMMYFUNCTION("""COMPUTED_VALUE"""),"https://drive.google.com/open?id=1v9IYI2lo2DRwHnNRgtHwL82MdGfIZthi")</f>
        <v>https://drive.google.com/open?id=1v9IYI2lo2DRwHnNRgtHwL82MdGfIZthi</v>
      </c>
      <c r="AM9" s="37" t="str">
        <f>IFERROR(__xludf.DUMMYFUNCTION("""COMPUTED_VALUE"""),"https://drive.google.com/open?id=1Te6mTRT94F4K-3UHXmh_dUP-XKDloqOS")</f>
        <v>https://drive.google.com/open?id=1Te6mTRT94F4K-3UHXmh_dUP-XKDloqOS</v>
      </c>
      <c r="AN9" s="12" t="str">
        <f>IFERROR(__xludf.DUMMYFUNCTION("""COMPUTED_VALUE"""),"3/15/2021 12:37:06, email sent from kharb044@uottawa.ca to lagussi00@yahoo.com")</f>
        <v>3/15/2021 12:37:06, email sent from kharb044@uottawa.ca to lagussi00@yahoo.com</v>
      </c>
      <c r="AO9" s="12" t="str">
        <f>IFERROR(__xludf.DUMMYFUNCTION("""COMPUTED_VALUE"""),"N")</f>
        <v>N</v>
      </c>
      <c r="AP9" s="4" t="s">
        <v>382</v>
      </c>
      <c r="AQ9" s="11" t="s">
        <v>380</v>
      </c>
      <c r="AR9" s="4"/>
    </row>
    <row r="10">
      <c r="A10" s="31">
        <f>IFERROR(__xludf.DUMMYFUNCTION("""COMPUTED_VALUE"""),44270.5166578125)</f>
        <v>44270.51666</v>
      </c>
      <c r="B10" s="12">
        <f>IFERROR(__xludf.DUMMYFUNCTION("""COMPUTED_VALUE"""),3.00156527E8)</f>
        <v>300156527</v>
      </c>
      <c r="C10" s="12" t="str">
        <f>IFERROR(__xludf.DUMMYFUNCTION("""COMPUTED_VALUE"""),"Okelana")</f>
        <v>Okelana</v>
      </c>
      <c r="D10" s="12" t="str">
        <f>IFERROR(__xludf.DUMMYFUNCTION("""COMPUTED_VALUE"""),"thakib")</f>
        <v>thakib</v>
      </c>
      <c r="E10" s="12" t="str">
        <f>IFERROR(__xludf.DUMMYFUNCTION("""COMPUTED_VALUE"""),"MCG")</f>
        <v>MCG</v>
      </c>
      <c r="F10" s="12" t="str">
        <f>IFERROR(__xludf.DUMMYFUNCTION("""COMPUTED_VALUE"""),"thakibo@gmail.com")</f>
        <v>thakibo@gmail.com</v>
      </c>
      <c r="G10" s="12" t="str">
        <f>IFERROR(__xludf.DUMMYFUNCTION("""COMPUTED_VALUE"""),"15144445337")</f>
        <v>15144445337</v>
      </c>
      <c r="H10" s="12" t="str">
        <f>IFERROR(__xludf.DUMMYFUNCTION("""COMPUTED_VALUE"""),"John")</f>
        <v>John</v>
      </c>
      <c r="I10" s="12" t="str">
        <f>IFERROR(__xludf.DUMMYFUNCTION("""COMPUTED_VALUE"""),"tokel032@uottawa.ca")</f>
        <v>tokel032@uottawa.ca</v>
      </c>
      <c r="J10" s="12" t="str">
        <f>IFERROR(__xludf.DUMMYFUNCTION("""COMPUTED_VALUE"""),"Chercheur invité/Invited research fellow")</f>
        <v>Chercheur invité/Invited research fellow</v>
      </c>
      <c r="K10" s="12" t="str">
        <f>IFERROR(__xludf.DUMMYFUNCTION("""COMPUTED_VALUE"""),"Oui/Yes")</f>
        <v>Oui/Yes</v>
      </c>
      <c r="L10" s="12" t="str">
        <f>IFERROR(__xludf.DUMMYFUNCTION("""COMPUTED_VALUE"""),"Temps partiel/Part Time")</f>
        <v>Temps partiel/Part Time</v>
      </c>
      <c r="M10" s="32"/>
      <c r="N10" s="32"/>
      <c r="O10" s="32">
        <f>IFERROR(__xludf.DUMMYFUNCTION("""COMPUTED_VALUE"""),44201.0)</f>
        <v>44201</v>
      </c>
      <c r="P10" s="32">
        <f>IFERROR(__xludf.DUMMYFUNCTION("""COMPUTED_VALUE"""),44373.0)</f>
        <v>44373</v>
      </c>
      <c r="Q10" s="12" t="str">
        <f>IFERROR(__xludf.DUMMYFUNCTION("""COMPUTED_VALUE"""),"10 à 20 heures/ 10 to 20 hours")</f>
        <v>10 à 20 heures/ 10 to 20 hours</v>
      </c>
      <c r="R10" s="32">
        <f>IFERROR(__xludf.DUMMYFUNCTION("""COMPUTED_VALUE"""),44280.0)</f>
        <v>44280</v>
      </c>
      <c r="S10" s="12" t="str">
        <f>IFERROR(__xludf.DUMMYFUNCTION("""COMPUTED_VALUE"""),"Oui/Yes")</f>
        <v>Oui/Yes</v>
      </c>
      <c r="T10" s="12" t="str">
        <f>IFERROR(__xludf.DUMMYFUNCTION("""COMPUTED_VALUE"""),"Oui/Yes")</f>
        <v>Oui/Yes</v>
      </c>
      <c r="U10" s="12" t="str">
        <f>IFERROR(__xludf.DUMMYFUNCTION("""COMPUTED_VALUE"""),"Oui/Yes")</f>
        <v>Oui/Yes</v>
      </c>
      <c r="V10" s="12" t="str">
        <f>IFERROR(__xludf.DUMMYFUNCTION("""COMPUTED_VALUE"""),"Oui/Yes")</f>
        <v>Oui/Yes</v>
      </c>
      <c r="W10" s="12" t="str">
        <f>IFERROR(__xludf.DUMMYFUNCTION("""COMPUTED_VALUE"""),"Oui/Yes")</f>
        <v>Oui/Yes</v>
      </c>
      <c r="X10" s="12" t="str">
        <f>IFERROR(__xludf.DUMMYFUNCTION("""COMPUTED_VALUE"""),"Oui/Yes")</f>
        <v>Oui/Yes</v>
      </c>
      <c r="Y10" s="12" t="str">
        <f>IFERROR(__xludf.DUMMYFUNCTION("""COMPUTED_VALUE"""),"Oui/Yes")</f>
        <v>Oui/Yes</v>
      </c>
      <c r="Z10" s="12" t="str">
        <f>IFERROR(__xludf.DUMMYFUNCTION("""COMPUTED_VALUE"""),"Oui/Yes")</f>
        <v>Oui/Yes</v>
      </c>
      <c r="AA10" s="12" t="str">
        <f>IFERROR(__xludf.DUMMYFUNCTION("""COMPUTED_VALUE"""),"A237")</f>
        <v>A237</v>
      </c>
      <c r="AB10" s="12" t="str">
        <f>IFERROR(__xludf.DUMMYFUNCTION("""COMPUTED_VALUE"""),"Dépot de clé/Key Deposit")</f>
        <v>Dépot de clé/Key Deposit</v>
      </c>
      <c r="AC10" s="12"/>
      <c r="AD10" s="12"/>
      <c r="AE10" s="37" t="str">
        <f>IFERROR(__xludf.DUMMYFUNCTION("""COMPUTED_VALUE"""),"https://drive.google.com/open?id=1757fHYGQ4YhLefDckEIJpQOk8uTvXBZQ")</f>
        <v>https://drive.google.com/open?id=1757fHYGQ4YhLefDckEIJpQOk8uTvXBZQ</v>
      </c>
      <c r="AF10" s="37" t="str">
        <f>IFERROR(__xludf.DUMMYFUNCTION("""COMPUTED_VALUE"""),"https://drive.google.com/open?id=1cgTrC48f7iwUnTzfH51vem7z3APr7SAO")</f>
        <v>https://drive.google.com/open?id=1cgTrC48f7iwUnTzfH51vem7z3APr7SAO</v>
      </c>
      <c r="AG10" s="37" t="str">
        <f>IFERROR(__xludf.DUMMYFUNCTION("""COMPUTED_VALUE"""),"https://drive.google.com/open?id=1FyIQkl60LVeCwfz8OmwvAr9NYZuym7fT")</f>
        <v>https://drive.google.com/open?id=1FyIQkl60LVeCwfz8OmwvAr9NYZuym7fT</v>
      </c>
      <c r="AH10" s="37" t="str">
        <f>IFERROR(__xludf.DUMMYFUNCTION("""COMPUTED_VALUE"""),"https://drive.google.com/open?id=1_vHigXx_pbtU3taVKsEuQwXFQCGtRKfS")</f>
        <v>https://drive.google.com/open?id=1_vHigXx_pbtU3taVKsEuQwXFQCGtRKfS</v>
      </c>
      <c r="AI10" s="37" t="str">
        <f>IFERROR(__xludf.DUMMYFUNCTION("""COMPUTED_VALUE"""),"https://drive.google.com/open?id=1bRErqFi768oz0UOx-Z0eB5Xjst1YW7KC")</f>
        <v>https://drive.google.com/open?id=1bRErqFi768oz0UOx-Z0eB5Xjst1YW7KC</v>
      </c>
      <c r="AJ10" s="37" t="str">
        <f>IFERROR(__xludf.DUMMYFUNCTION("""COMPUTED_VALUE"""),"https://drive.google.com/open?id=1ffG_tJDtNe4qytIZj1Ff4Ui5hFDOCvsj")</f>
        <v>https://drive.google.com/open?id=1ffG_tJDtNe4qytIZj1Ff4Ui5hFDOCvsj</v>
      </c>
      <c r="AK10" s="37" t="str">
        <f>IFERROR(__xludf.DUMMYFUNCTION("""COMPUTED_VALUE"""),"https://drive.google.com/open?id=1xIFVnAiaUZ6i1sA5_JGOAc_jM38tVHRr")</f>
        <v>https://drive.google.com/open?id=1xIFVnAiaUZ6i1sA5_JGOAc_jM38tVHRr</v>
      </c>
      <c r="AL10" s="37" t="str">
        <f>IFERROR(__xludf.DUMMYFUNCTION("""COMPUTED_VALUE"""),"https://drive.google.com/open?id=1SNnFVwirDhf74bKzkgr9oIFAf6g-vnm3")</f>
        <v>https://drive.google.com/open?id=1SNnFVwirDhf74bKzkgr9oIFAf6g-vnm3</v>
      </c>
      <c r="AM10" s="37" t="str">
        <f>IFERROR(__xludf.DUMMYFUNCTION("""COMPUTED_VALUE"""),"https://drive.google.com/open?id=1UUu7QC6Tg1Y36QBRk4DjThVstSufxk7l")</f>
        <v>https://drive.google.com/open?id=1UUu7QC6Tg1Y36QBRk4DjThVstSufxk7l</v>
      </c>
      <c r="AN10" s="12" t="str">
        <f>IFERROR(__xludf.DUMMYFUNCTION("""COMPUTED_VALUE"""),"3/15/2021 12:37:07, email sent from kharb044@uottawa.ca to tokel032@uottawa.ca")</f>
        <v>3/15/2021 12:37:07, email sent from kharb044@uottawa.ca to tokel032@uottawa.ca</v>
      </c>
      <c r="AO10" s="12" t="str">
        <f>IFERROR(__xludf.DUMMYFUNCTION("""COMPUTED_VALUE"""),"N")</f>
        <v>N</v>
      </c>
      <c r="AP10" s="4" t="s">
        <v>382</v>
      </c>
    </row>
    <row r="11">
      <c r="A11" s="31">
        <f>IFERROR(__xludf.DUMMYFUNCTION("""COMPUTED_VALUE"""),44270.531758530095)</f>
        <v>44270.53176</v>
      </c>
      <c r="B11" s="12">
        <f>IFERROR(__xludf.DUMMYFUNCTION("""COMPUTED_VALUE"""),3.0017988E7)</f>
        <v>30017988</v>
      </c>
      <c r="C11" s="12" t="str">
        <f>IFERROR(__xludf.DUMMYFUNCTION("""COMPUTED_VALUE"""),"Poirier ")</f>
        <v>Poirier </v>
      </c>
      <c r="D11" s="12" t="str">
        <f>IFERROR(__xludf.DUMMYFUNCTION("""COMPUTED_VALUE"""),"Anthony ")</f>
        <v>Anthony </v>
      </c>
      <c r="E11" s="12" t="str">
        <f>IFERROR(__xludf.DUMMYFUNCTION("""COMPUTED_VALUE"""),"Faculté de génie")</f>
        <v>Faculté de génie</v>
      </c>
      <c r="F11" s="12" t="str">
        <f>IFERROR(__xludf.DUMMYFUNCTION("""COMPUTED_VALUE"""),"smele087@uottawa.ca")</f>
        <v>smele087@uottawa.ca</v>
      </c>
      <c r="G11" s="12" t="str">
        <f>IFERROR(__xludf.DUMMYFUNCTION("""COMPUTED_VALUE"""),"15144445337")</f>
        <v>15144445337</v>
      </c>
      <c r="H11" s="12" t="str">
        <f>IFERROR(__xludf.DUMMYFUNCTION("""COMPUTED_VALUE"""),"Gaitan")</f>
        <v>Gaitan</v>
      </c>
      <c r="I11" s="12" t="str">
        <f>IFERROR(__xludf.DUMMYFUNCTION("""COMPUTED_VALUE"""),"tokel032@uottawa.ca")</f>
        <v>tokel032@uottawa.ca</v>
      </c>
      <c r="J11" s="12" t="str">
        <f>IFERROR(__xludf.DUMMYFUNCTION("""COMPUTED_VALUE"""),"Bénévole/Volunteer")</f>
        <v>Bénévole/Volunteer</v>
      </c>
      <c r="K11" s="12" t="str">
        <f>IFERROR(__xludf.DUMMYFUNCTION("""COMPUTED_VALUE"""),"Oui/Yes")</f>
        <v>Oui/Yes</v>
      </c>
      <c r="L11" s="12" t="str">
        <f>IFERROR(__xludf.DUMMYFUNCTION("""COMPUTED_VALUE"""),"Temps plein/Full Time")</f>
        <v>Temps plein/Full Time</v>
      </c>
      <c r="M11" s="32">
        <f>IFERROR(__xludf.DUMMYFUNCTION("""COMPUTED_VALUE"""),44337.0)</f>
        <v>44337</v>
      </c>
      <c r="N11" s="32">
        <f>IFERROR(__xludf.DUMMYFUNCTION("""COMPUTED_VALUE"""),44274.0)</f>
        <v>44274</v>
      </c>
      <c r="O11" s="32"/>
      <c r="P11" s="32"/>
      <c r="Q11" s="12"/>
      <c r="R11" s="32">
        <f>IFERROR(__xludf.DUMMYFUNCTION("""COMPUTED_VALUE"""),44269.0)</f>
        <v>44269</v>
      </c>
      <c r="S11" s="12" t="str">
        <f>IFERROR(__xludf.DUMMYFUNCTION("""COMPUTED_VALUE"""),"Oui/Yes")</f>
        <v>Oui/Yes</v>
      </c>
      <c r="T11" s="12" t="str">
        <f>IFERROR(__xludf.DUMMYFUNCTION("""COMPUTED_VALUE"""),"Oui/Yes")</f>
        <v>Oui/Yes</v>
      </c>
      <c r="U11" s="12" t="str">
        <f>IFERROR(__xludf.DUMMYFUNCTION("""COMPUTED_VALUE"""),"Oui/Yes")</f>
        <v>Oui/Yes</v>
      </c>
      <c r="V11" s="12" t="str">
        <f>IFERROR(__xludf.DUMMYFUNCTION("""COMPUTED_VALUE"""),"Oui/Yes")</f>
        <v>Oui/Yes</v>
      </c>
      <c r="W11" s="12" t="str">
        <f>IFERROR(__xludf.DUMMYFUNCTION("""COMPUTED_VALUE"""),"Oui/Yes")</f>
        <v>Oui/Yes</v>
      </c>
      <c r="X11" s="12" t="str">
        <f>IFERROR(__xludf.DUMMYFUNCTION("""COMPUTED_VALUE"""),"Oui/Yes")</f>
        <v>Oui/Yes</v>
      </c>
      <c r="Y11" s="12" t="str">
        <f>IFERROR(__xludf.DUMMYFUNCTION("""COMPUTED_VALUE"""),"Oui/Yes")</f>
        <v>Oui/Yes</v>
      </c>
      <c r="Z11" s="12" t="str">
        <f>IFERROR(__xludf.DUMMYFUNCTION("""COMPUTED_VALUE"""),"Oui/Yes")</f>
        <v>Oui/Yes</v>
      </c>
      <c r="AA11" s="12" t="str">
        <f>IFERROR(__xludf.DUMMYFUNCTION("""COMPUTED_VALUE"""),"A9808764")</f>
        <v>A9808764</v>
      </c>
      <c r="AB11" s="12" t="str">
        <f>IFERROR(__xludf.DUMMYFUNCTION("""COMPUTED_VALUE"""),"Dépot de clé/Key Deposit")</f>
        <v>Dépot de clé/Key Deposit</v>
      </c>
      <c r="AC11" s="12"/>
      <c r="AD11" s="12"/>
      <c r="AE11" s="37" t="str">
        <f>IFERROR(__xludf.DUMMYFUNCTION("""COMPUTED_VALUE"""),"https://drive.google.com/open?id=1Wx7j_ItKwW7eN5bMtsObKEgHKUpuRQH2")</f>
        <v>https://drive.google.com/open?id=1Wx7j_ItKwW7eN5bMtsObKEgHKUpuRQH2</v>
      </c>
      <c r="AF11" s="37" t="str">
        <f>IFERROR(__xludf.DUMMYFUNCTION("""COMPUTED_VALUE"""),"https://drive.google.com/open?id=1THaekSVzY_DQZDH0mLwYVUNlr6sSsgiR")</f>
        <v>https://drive.google.com/open?id=1THaekSVzY_DQZDH0mLwYVUNlr6sSsgiR</v>
      </c>
      <c r="AG11" s="37" t="str">
        <f>IFERROR(__xludf.DUMMYFUNCTION("""COMPUTED_VALUE"""),"https://drive.google.com/open?id=1q3pYPFwsCfQWyuuMYzJmJw71J7g49ybu")</f>
        <v>https://drive.google.com/open?id=1q3pYPFwsCfQWyuuMYzJmJw71J7g49ybu</v>
      </c>
      <c r="AH11" s="37" t="str">
        <f>IFERROR(__xludf.DUMMYFUNCTION("""COMPUTED_VALUE"""),"https://drive.google.com/open?id=1TAvBLnQaw0jbwJTXrtDZTBi9FolLT9Nm")</f>
        <v>https://drive.google.com/open?id=1TAvBLnQaw0jbwJTXrtDZTBi9FolLT9Nm</v>
      </c>
      <c r="AI11" s="37" t="str">
        <f>IFERROR(__xludf.DUMMYFUNCTION("""COMPUTED_VALUE"""),"https://drive.google.com/open?id=1YwMHwNcqewFv0jrqgCBbXjfG0vr1HUp7")</f>
        <v>https://drive.google.com/open?id=1YwMHwNcqewFv0jrqgCBbXjfG0vr1HUp7</v>
      </c>
      <c r="AJ11" s="37" t="str">
        <f>IFERROR(__xludf.DUMMYFUNCTION("""COMPUTED_VALUE"""),"https://drive.google.com/open?id=1f0ND2SZTYKd_BrQ90hRx1F9MWaZVC5Ge")</f>
        <v>https://drive.google.com/open?id=1f0ND2SZTYKd_BrQ90hRx1F9MWaZVC5Ge</v>
      </c>
      <c r="AK11" s="37" t="str">
        <f>IFERROR(__xludf.DUMMYFUNCTION("""COMPUTED_VALUE"""),"https://drive.google.com/open?id=19TOdACZRz-sHccyjuHZbHEXEdLiBp62x")</f>
        <v>https://drive.google.com/open?id=19TOdACZRz-sHccyjuHZbHEXEdLiBp62x</v>
      </c>
      <c r="AL11" s="37" t="str">
        <f>IFERROR(__xludf.DUMMYFUNCTION("""COMPUTED_VALUE"""),"https://drive.google.com/open?id=1rDQB6ReiqGFT1EYsFKq1X6rsK84EXZiN")</f>
        <v>https://drive.google.com/open?id=1rDQB6ReiqGFT1EYsFKq1X6rsK84EXZiN</v>
      </c>
      <c r="AM11" s="37" t="str">
        <f>IFERROR(__xludf.DUMMYFUNCTION("""COMPUTED_VALUE"""),"https://drive.google.com/open?id=1gmLEWx_Li1lCgHyGMoEoTzCq9gvLZyG9")</f>
        <v>https://drive.google.com/open?id=1gmLEWx_Li1lCgHyGMoEoTzCq9gvLZyG9</v>
      </c>
      <c r="AN11" s="12" t="str">
        <f>IFERROR(__xludf.DUMMYFUNCTION("""COMPUTED_VALUE"""),"3/15/2021 12:45:51, email sent from kharb044@uottawa.ca to tokel032@uottawa.ca")</f>
        <v>3/15/2021 12:45:51, email sent from kharb044@uottawa.ca to tokel032@uottawa.ca</v>
      </c>
      <c r="AO11" s="12" t="str">
        <f>IFERROR(__xludf.DUMMYFUNCTION("""COMPUTED_VALUE"""),"N")</f>
        <v>N</v>
      </c>
      <c r="AP11" s="4" t="s">
        <v>382</v>
      </c>
      <c r="AR11" s="4" t="s">
        <v>380</v>
      </c>
      <c r="AS11" s="4"/>
    </row>
    <row r="12">
      <c r="A12" s="31">
        <f>IFERROR(__xludf.DUMMYFUNCTION("""COMPUTED_VALUE"""),44293.87996675926)</f>
        <v>44293.87997</v>
      </c>
      <c r="B12" s="12"/>
      <c r="C12" s="12" t="str">
        <f>IFERROR(__xludf.DUMMYFUNCTION("""COMPUTED_VALUE"""),"Gratton")</f>
        <v>Gratton</v>
      </c>
      <c r="D12" s="12" t="str">
        <f>IFERROR(__xludf.DUMMYFUNCTION("""COMPUTED_VALUE"""),"Bob")</f>
        <v>Bob</v>
      </c>
      <c r="E12" s="12" t="str">
        <f>IFERROR(__xludf.DUMMYFUNCTION("""COMPUTED_VALUE"""),"CRPuO")</f>
        <v>CRPuO</v>
      </c>
      <c r="F12" s="12" t="str">
        <f>IFERROR(__xludf.DUMMYFUNCTION("""COMPUTED_VALUE"""),"vagile9840@art2427.com")</f>
        <v>vagile9840@art2427.com</v>
      </c>
      <c r="G12" s="12" t="str">
        <f>IFERROR(__xludf.DUMMYFUNCTION("""COMPUTED_VALUE"""),"123 456 7890")</f>
        <v>123 456 7890</v>
      </c>
      <c r="H12" s="12" t="str">
        <f>IFERROR(__xludf.DUMMYFUNCTION("""COMPUTED_VALUE"""),"bob")</f>
        <v>bob</v>
      </c>
      <c r="I12" s="12" t="str">
        <f>IFERROR(__xludf.DUMMYFUNCTION("""COMPUTED_VALUE"""),"vagile9840@art2427.com")</f>
        <v>vagile9840@art2427.com</v>
      </c>
      <c r="J12" s="12" t="str">
        <f>IFERROR(__xludf.DUMMYFUNCTION("""COMPUTED_VALUE"""),"Chercheur postdoctoral/Postdoctorate research fellow")</f>
        <v>Chercheur postdoctoral/Postdoctorate research fellow</v>
      </c>
      <c r="K12" s="12" t="str">
        <f>IFERROR(__xludf.DUMMYFUNCTION("""COMPUTED_VALUE"""),"Oui/Yes")</f>
        <v>Oui/Yes</v>
      </c>
      <c r="L12" s="12" t="str">
        <f>IFERROR(__xludf.DUMMYFUNCTION("""COMPUTED_VALUE"""),"Temps plein/Full Time")</f>
        <v>Temps plein/Full Time</v>
      </c>
      <c r="M12" s="32">
        <f>IFERROR(__xludf.DUMMYFUNCTION("""COMPUTED_VALUE"""),44299.0)</f>
        <v>44299</v>
      </c>
      <c r="N12" s="32">
        <f>IFERROR(__xludf.DUMMYFUNCTION("""COMPUTED_VALUE"""),44315.0)</f>
        <v>44315</v>
      </c>
      <c r="O12" s="32"/>
      <c r="P12" s="32"/>
      <c r="Q12" s="12"/>
      <c r="R12" s="32">
        <f>IFERROR(__xludf.DUMMYFUNCTION("""COMPUTED_VALUE"""),44292.0)</f>
        <v>44292</v>
      </c>
      <c r="S12" s="12" t="str">
        <f>IFERROR(__xludf.DUMMYFUNCTION("""COMPUTED_VALUE"""),"Oui/Yes")</f>
        <v>Oui/Yes</v>
      </c>
      <c r="T12" s="12" t="str">
        <f>IFERROR(__xludf.DUMMYFUNCTION("""COMPUTED_VALUE"""),"Oui/Yes")</f>
        <v>Oui/Yes</v>
      </c>
      <c r="U12" s="12" t="str">
        <f>IFERROR(__xludf.DUMMYFUNCTION("""COMPUTED_VALUE"""),"Oui/Yes")</f>
        <v>Oui/Yes</v>
      </c>
      <c r="V12" s="12" t="str">
        <f>IFERROR(__xludf.DUMMYFUNCTION("""COMPUTED_VALUE"""),"Oui/Yes")</f>
        <v>Oui/Yes</v>
      </c>
      <c r="W12" s="12" t="str">
        <f>IFERROR(__xludf.DUMMYFUNCTION("""COMPUTED_VALUE"""),"Oui/Yes")</f>
        <v>Oui/Yes</v>
      </c>
      <c r="X12" s="12" t="str">
        <f>IFERROR(__xludf.DUMMYFUNCTION("""COMPUTED_VALUE"""),"Oui/Yes")</f>
        <v>Oui/Yes</v>
      </c>
      <c r="Y12" s="12" t="str">
        <f>IFERROR(__xludf.DUMMYFUNCTION("""COMPUTED_VALUE"""),"Oui/Yes")</f>
        <v>Oui/Yes</v>
      </c>
      <c r="Z12" s="12" t="str">
        <f>IFERROR(__xludf.DUMMYFUNCTION("""COMPUTED_VALUE"""),"Oui/Yes")</f>
        <v>Oui/Yes</v>
      </c>
      <c r="AA12" s="12" t="str">
        <f>IFERROR(__xludf.DUMMYFUNCTION("""COMPUTED_VALUE"""),"208A")</f>
        <v>208A</v>
      </c>
      <c r="AB12" s="12" t="str">
        <f>IFERROR(__xludf.DUMMYFUNCTION("""COMPUTED_VALUE"""),"Dépot de clé/Key Deposit")</f>
        <v>Dépot de clé/Key Deposit</v>
      </c>
      <c r="AC12" s="12" t="str">
        <f>IFERROR(__xludf.DUMMYFUNCTION("""COMPUTED_VALUE"""),"123")</f>
        <v>123</v>
      </c>
      <c r="AD12" s="12" t="str">
        <f>IFERROR(__xludf.DUMMYFUNCTION("""COMPUTED_VALUE"""),"123")</f>
        <v>123</v>
      </c>
      <c r="AE12" s="37" t="str">
        <f>IFERROR(__xludf.DUMMYFUNCTION("""COMPUTED_VALUE"""),"https://drive.google.com/open?id=1FN0X7Cxqyn9dl6_ZEPRRVRDLC1PfIKtv")</f>
        <v>https://drive.google.com/open?id=1FN0X7Cxqyn9dl6_ZEPRRVRDLC1PfIKtv</v>
      </c>
      <c r="AF12" s="37" t="str">
        <f>IFERROR(__xludf.DUMMYFUNCTION("""COMPUTED_VALUE"""),"https://drive.google.com/open?id=1D6rqmtYXkh8ARIX-Or9F7rSH7ja1F6op")</f>
        <v>https://drive.google.com/open?id=1D6rqmtYXkh8ARIX-Or9F7rSH7ja1F6op</v>
      </c>
      <c r="AG12" s="37" t="str">
        <f>IFERROR(__xludf.DUMMYFUNCTION("""COMPUTED_VALUE"""),"https://drive.google.com/open?id=1b7pclbSdmxfcFoPW2w8WqKoa3-ZivgPy")</f>
        <v>https://drive.google.com/open?id=1b7pclbSdmxfcFoPW2w8WqKoa3-ZivgPy</v>
      </c>
      <c r="AH12" s="37" t="str">
        <f>IFERROR(__xludf.DUMMYFUNCTION("""COMPUTED_VALUE"""),"https://drive.google.com/open?id=16Cqvl0GWNWaYKiINdSqi3uLc0LIsDBFI")</f>
        <v>https://drive.google.com/open?id=16Cqvl0GWNWaYKiINdSqi3uLc0LIsDBFI</v>
      </c>
      <c r="AI12" s="37" t="str">
        <f>IFERROR(__xludf.DUMMYFUNCTION("""COMPUTED_VALUE"""),"https://drive.google.com/open?id=1JKdLy9QTm0EpHRS7CxaZzeHexH4uRUj5")</f>
        <v>https://drive.google.com/open?id=1JKdLy9QTm0EpHRS7CxaZzeHexH4uRUj5</v>
      </c>
      <c r="AJ12" s="37" t="str">
        <f>IFERROR(__xludf.DUMMYFUNCTION("""COMPUTED_VALUE"""),"https://drive.google.com/open?id=1rksUmBUzEWxdWCTA_vyfjovGpTN2moQC")</f>
        <v>https://drive.google.com/open?id=1rksUmBUzEWxdWCTA_vyfjovGpTN2moQC</v>
      </c>
      <c r="AK12" s="37" t="str">
        <f>IFERROR(__xludf.DUMMYFUNCTION("""COMPUTED_VALUE"""),"https://drive.google.com/open?id=1p533oC_UCbmtVpE-KxUhovOG6pom_fdp")</f>
        <v>https://drive.google.com/open?id=1p533oC_UCbmtVpE-KxUhovOG6pom_fdp</v>
      </c>
      <c r="AL12" s="37" t="str">
        <f>IFERROR(__xludf.DUMMYFUNCTION("""COMPUTED_VALUE"""),"https://drive.google.com/open?id=1dhzGfn02WnLKFqBUW6sQUrPYyemWHnCS")</f>
        <v>https://drive.google.com/open?id=1dhzGfn02WnLKFqBUW6sQUrPYyemWHnCS</v>
      </c>
      <c r="AM12" s="37" t="str">
        <f>IFERROR(__xludf.DUMMYFUNCTION("""COMPUTED_VALUE"""),"https://drive.google.com/open?id=1tPe0OePM7BZby4P512AiSEefk8XPPPl0")</f>
        <v>https://drive.google.com/open?id=1tPe0OePM7BZby4P512AiSEefk8XPPPl0</v>
      </c>
      <c r="AN12" s="12" t="str">
        <f>IFERROR(__xludf.DUMMYFUNCTION("""COMPUTED_VALUE"""),"4/7/2021 21:07:17, email sent from kharb044@uottawa.ca to vagile9840@art2427.com")</f>
        <v>4/7/2021 21:07:17, email sent from kharb044@uottawa.ca to vagile9840@art2427.com</v>
      </c>
      <c r="AO12" s="12" t="str">
        <f>IFERROR(__xludf.DUMMYFUNCTION("""COMPUTED_VALUE"""),"O")</f>
        <v>O</v>
      </c>
      <c r="AP12" s="11" t="s">
        <v>382</v>
      </c>
      <c r="AQ12" s="4" t="s">
        <v>380</v>
      </c>
    </row>
    <row r="13">
      <c r="A13" s="31"/>
      <c r="B13" s="12"/>
      <c r="C13" s="12"/>
      <c r="D13" s="12"/>
      <c r="E13" s="4"/>
      <c r="F13" s="12"/>
      <c r="G13" s="12"/>
      <c r="H13" s="12"/>
      <c r="I13" s="12"/>
      <c r="J13" s="12"/>
      <c r="K13" s="12"/>
      <c r="L13" s="12"/>
      <c r="M13" s="32"/>
      <c r="N13" s="32"/>
      <c r="O13" s="32"/>
      <c r="P13" s="32"/>
      <c r="Q13" s="12"/>
      <c r="R13" s="3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>
      <c r="A14" s="3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2"/>
      <c r="N14" s="32"/>
      <c r="O14" s="32"/>
      <c r="P14" s="32"/>
      <c r="Q14" s="12"/>
      <c r="R14" s="3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>
      <c r="A15" s="3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2"/>
      <c r="N15" s="32"/>
      <c r="O15" s="32"/>
      <c r="P15" s="32"/>
      <c r="Q15" s="12"/>
      <c r="R15" s="3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>
      <c r="A16" s="3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2"/>
      <c r="N16" s="32"/>
      <c r="O16" s="32"/>
      <c r="P16" s="32"/>
      <c r="Q16" s="12"/>
      <c r="R16" s="3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>
      <c r="A17" s="3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2"/>
      <c r="N17" s="32"/>
      <c r="O17" s="32"/>
      <c r="P17" s="32"/>
      <c r="Q17" s="12"/>
      <c r="R17" s="3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>
      <c r="A18" s="31"/>
      <c r="B18" s="12"/>
      <c r="C18" s="12"/>
      <c r="D18" s="12"/>
      <c r="E18" s="12" t="str">
        <f>IFERROR(__xludf.DUMMYFUNCTION("""COMPUTED_VALUE""")," ")</f>
        <v> </v>
      </c>
      <c r="F18" s="12"/>
      <c r="G18" s="12"/>
      <c r="H18" s="12"/>
      <c r="I18" s="12"/>
      <c r="J18" s="12"/>
      <c r="K18" s="12"/>
      <c r="L18" s="12"/>
      <c r="M18" s="32"/>
      <c r="N18" s="32"/>
      <c r="O18" s="32"/>
      <c r="P18" s="32"/>
      <c r="Q18" s="12"/>
      <c r="R18" s="3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>
      <c r="A19" s="3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2"/>
      <c r="N19" s="32"/>
      <c r="O19" s="32"/>
      <c r="P19" s="32"/>
      <c r="Q19" s="12"/>
      <c r="R19" s="3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>
      <c r="A20" s="3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2"/>
      <c r="N20" s="32"/>
      <c r="O20" s="32"/>
      <c r="P20" s="32"/>
      <c r="Q20" s="12"/>
      <c r="R20" s="3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>
      <c r="A21" s="3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2"/>
      <c r="N21" s="32"/>
      <c r="O21" s="32"/>
      <c r="P21" s="32"/>
      <c r="Q21" s="12"/>
      <c r="R21" s="3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>
      <c r="A22" s="3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2"/>
      <c r="N22" s="32"/>
      <c r="O22" s="32"/>
      <c r="P22" s="32"/>
      <c r="Q22" s="12"/>
      <c r="R22" s="3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>
      <c r="A23" s="3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2"/>
      <c r="N23" s="32"/>
      <c r="O23" s="32"/>
      <c r="P23" s="32"/>
      <c r="Q23" s="12"/>
      <c r="R23" s="3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>
      <c r="A24" s="3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2"/>
      <c r="N24" s="32"/>
      <c r="O24" s="32"/>
      <c r="P24" s="32"/>
      <c r="Q24" s="12"/>
      <c r="R24" s="3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>
      <c r="A25" s="3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2"/>
      <c r="N25" s="32"/>
      <c r="O25" s="32"/>
      <c r="P25" s="32"/>
      <c r="Q25" s="12"/>
      <c r="R25" s="3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>
      <c r="A26" s="3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2"/>
      <c r="N26" s="32"/>
      <c r="O26" s="32"/>
      <c r="P26" s="32"/>
      <c r="Q26" s="12"/>
      <c r="R26" s="3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>
      <c r="A27" s="3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2"/>
      <c r="N27" s="32"/>
      <c r="O27" s="32"/>
      <c r="P27" s="32"/>
      <c r="Q27" s="12"/>
      <c r="R27" s="3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>
      <c r="A28" s="3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2"/>
      <c r="N28" s="32"/>
      <c r="O28" s="32"/>
      <c r="P28" s="32"/>
      <c r="Q28" s="12"/>
      <c r="R28" s="3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>
      <c r="A29" s="3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2"/>
      <c r="N29" s="32"/>
      <c r="O29" s="32"/>
      <c r="P29" s="32"/>
      <c r="Q29" s="12"/>
      <c r="R29" s="3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>
      <c r="A30" s="3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2"/>
      <c r="N30" s="32"/>
      <c r="O30" s="32"/>
      <c r="P30" s="32"/>
      <c r="Q30" s="12"/>
      <c r="R30" s="3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>
      <c r="A31" s="3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2"/>
      <c r="N31" s="32"/>
      <c r="O31" s="32"/>
      <c r="P31" s="32"/>
      <c r="Q31" s="12"/>
      <c r="R31" s="3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>
      <c r="A32" s="3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2"/>
      <c r="N32" s="32"/>
      <c r="O32" s="32"/>
      <c r="P32" s="32"/>
      <c r="Q32" s="12"/>
      <c r="R32" s="3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>
      <c r="A33" s="3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2"/>
      <c r="N33" s="32"/>
      <c r="O33" s="32"/>
      <c r="P33" s="32"/>
      <c r="Q33" s="12"/>
      <c r="R33" s="3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>
      <c r="A34" s="3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2"/>
      <c r="N34" s="32"/>
      <c r="O34" s="32"/>
      <c r="P34" s="32"/>
      <c r="Q34" s="12"/>
      <c r="R34" s="3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>
      <c r="A35" s="3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32"/>
      <c r="O35" s="32"/>
      <c r="P35" s="32"/>
      <c r="Q35" s="12"/>
      <c r="R35" s="3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>
      <c r="A36" s="3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2"/>
      <c r="N36" s="32"/>
      <c r="O36" s="32"/>
      <c r="P36" s="32"/>
      <c r="Q36" s="12"/>
      <c r="R36" s="3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>
      <c r="A37" s="3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2"/>
      <c r="N37" s="32"/>
      <c r="O37" s="32"/>
      <c r="P37" s="32"/>
      <c r="Q37" s="12"/>
      <c r="R37" s="3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2"/>
      <c r="N38" s="32"/>
      <c r="O38" s="32"/>
      <c r="P38" s="32"/>
      <c r="Q38" s="12"/>
      <c r="R38" s="3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2"/>
      <c r="N39" s="32"/>
      <c r="O39" s="32"/>
      <c r="P39" s="32"/>
      <c r="Q39" s="12"/>
      <c r="R39" s="3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2"/>
      <c r="N40" s="32"/>
      <c r="O40" s="32"/>
      <c r="P40" s="32"/>
      <c r="Q40" s="12"/>
      <c r="R40" s="3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2"/>
      <c r="N41" s="32"/>
      <c r="O41" s="32"/>
      <c r="P41" s="32"/>
      <c r="Q41" s="12"/>
      <c r="R41" s="3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32"/>
      <c r="N42" s="32"/>
      <c r="O42" s="32"/>
      <c r="P42" s="32"/>
      <c r="Q42" s="12"/>
      <c r="R42" s="3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32"/>
      <c r="N43" s="32"/>
      <c r="O43" s="32"/>
      <c r="P43" s="32"/>
      <c r="Q43" s="12"/>
      <c r="R43" s="3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32"/>
      <c r="N44" s="32"/>
      <c r="O44" s="32"/>
      <c r="P44" s="32"/>
      <c r="Q44" s="12"/>
      <c r="R44" s="3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2"/>
      <c r="N45" s="32"/>
      <c r="O45" s="32"/>
      <c r="P45" s="32"/>
      <c r="Q45" s="12"/>
      <c r="R45" s="3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2"/>
      <c r="N46" s="32"/>
      <c r="O46" s="32"/>
      <c r="P46" s="32"/>
      <c r="Q46" s="12"/>
      <c r="R46" s="3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>
      <c r="A47" s="3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2"/>
      <c r="N47" s="32"/>
      <c r="O47" s="32"/>
      <c r="P47" s="32"/>
      <c r="Q47" s="12"/>
      <c r="R47" s="3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>
      <c r="A48" s="3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2"/>
      <c r="N48" s="32"/>
      <c r="O48" s="32"/>
      <c r="P48" s="32"/>
      <c r="Q48" s="12"/>
      <c r="R48" s="3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2"/>
      <c r="N49" s="32"/>
      <c r="O49" s="32"/>
      <c r="P49" s="32"/>
      <c r="Q49" s="12"/>
      <c r="R49" s="3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32"/>
      <c r="N50" s="32"/>
      <c r="O50" s="32"/>
      <c r="P50" s="32"/>
      <c r="Q50" s="12"/>
      <c r="R50" s="3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2"/>
      <c r="N51" s="32"/>
      <c r="O51" s="32"/>
      <c r="P51" s="32"/>
      <c r="Q51" s="12"/>
      <c r="R51" s="3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2"/>
      <c r="N52" s="32"/>
      <c r="O52" s="32"/>
      <c r="P52" s="32"/>
      <c r="Q52" s="12"/>
      <c r="R52" s="3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2"/>
      <c r="N53" s="32"/>
      <c r="O53" s="32"/>
      <c r="P53" s="32"/>
      <c r="Q53" s="12"/>
      <c r="R53" s="3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2"/>
      <c r="N54" s="32"/>
      <c r="O54" s="32"/>
      <c r="P54" s="32"/>
      <c r="Q54" s="12"/>
      <c r="R54" s="3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2"/>
      <c r="N55" s="32"/>
      <c r="O55" s="32"/>
      <c r="P55" s="32"/>
      <c r="Q55" s="12"/>
      <c r="R55" s="3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2"/>
      <c r="N56" s="32"/>
      <c r="O56" s="32"/>
      <c r="P56" s="32"/>
      <c r="Q56" s="12"/>
      <c r="R56" s="3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2"/>
      <c r="N57" s="32"/>
      <c r="O57" s="32"/>
      <c r="P57" s="32"/>
      <c r="Q57" s="12"/>
      <c r="R57" s="3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2"/>
      <c r="N58" s="32"/>
      <c r="O58" s="32"/>
      <c r="P58" s="32"/>
      <c r="Q58" s="12"/>
      <c r="R58" s="3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2"/>
      <c r="N59" s="32"/>
      <c r="O59" s="32"/>
      <c r="P59" s="32"/>
      <c r="Q59" s="12"/>
      <c r="R59" s="3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2"/>
      <c r="N60" s="32"/>
      <c r="O60" s="32"/>
      <c r="P60" s="32"/>
      <c r="Q60" s="12"/>
      <c r="R60" s="3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32"/>
      <c r="N61" s="32"/>
      <c r="O61" s="32"/>
      <c r="P61" s="32"/>
      <c r="Q61" s="12"/>
      <c r="R61" s="3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2"/>
      <c r="N62" s="32"/>
      <c r="O62" s="32"/>
      <c r="P62" s="32"/>
      <c r="Q62" s="12"/>
      <c r="R62" s="3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2"/>
      <c r="N63" s="32"/>
      <c r="O63" s="32"/>
      <c r="P63" s="32"/>
      <c r="Q63" s="12"/>
      <c r="R63" s="3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2"/>
      <c r="N64" s="32"/>
      <c r="O64" s="32"/>
      <c r="P64" s="32"/>
      <c r="Q64" s="12"/>
      <c r="R64" s="3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2"/>
      <c r="N65" s="32"/>
      <c r="O65" s="32"/>
      <c r="P65" s="32"/>
      <c r="Q65" s="12"/>
      <c r="R65" s="3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32"/>
      <c r="N66" s="32"/>
      <c r="O66" s="32"/>
      <c r="P66" s="32"/>
      <c r="Q66" s="12"/>
      <c r="R66" s="3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>
      <c r="A67" s="3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32"/>
      <c r="N67" s="32"/>
      <c r="O67" s="32"/>
      <c r="P67" s="32"/>
      <c r="Q67" s="12"/>
      <c r="R67" s="3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>
      <c r="A68" s="3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2"/>
      <c r="N68" s="32"/>
      <c r="O68" s="32"/>
      <c r="P68" s="32"/>
      <c r="Q68" s="12"/>
      <c r="R68" s="3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>
      <c r="A69" s="3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2"/>
      <c r="N69" s="32"/>
      <c r="O69" s="32"/>
      <c r="P69" s="32"/>
      <c r="Q69" s="12"/>
      <c r="R69" s="3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>
      <c r="A70" s="3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2"/>
      <c r="N70" s="32"/>
      <c r="O70" s="32"/>
      <c r="P70" s="32"/>
      <c r="Q70" s="12"/>
      <c r="R70" s="3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>
      <c r="A71" s="3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2"/>
      <c r="N71" s="32"/>
      <c r="O71" s="32"/>
      <c r="P71" s="32"/>
      <c r="Q71" s="12"/>
      <c r="R71" s="3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>
      <c r="A72" s="3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32"/>
      <c r="N72" s="32"/>
      <c r="O72" s="32"/>
      <c r="P72" s="32"/>
      <c r="Q72" s="12"/>
      <c r="R72" s="3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>
      <c r="A73" s="3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32"/>
      <c r="N73" s="32"/>
      <c r="O73" s="32"/>
      <c r="P73" s="32"/>
      <c r="Q73" s="12"/>
      <c r="R73" s="3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>
      <c r="A74" s="3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32"/>
      <c r="N74" s="32"/>
      <c r="O74" s="32"/>
      <c r="P74" s="32"/>
      <c r="Q74" s="12"/>
      <c r="R74" s="3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>
      <c r="A75" s="3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32"/>
      <c r="N75" s="32"/>
      <c r="O75" s="32"/>
      <c r="P75" s="32"/>
      <c r="Q75" s="12"/>
      <c r="R75" s="3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>
      <c r="A76" s="3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32"/>
      <c r="N76" s="32"/>
      <c r="O76" s="32"/>
      <c r="P76" s="32"/>
      <c r="Q76" s="12"/>
      <c r="R76" s="3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>
      <c r="A77" s="3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2"/>
      <c r="N77" s="32"/>
      <c r="O77" s="32"/>
      <c r="P77" s="32"/>
      <c r="Q77" s="12"/>
      <c r="R77" s="3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>
      <c r="A78" s="3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32"/>
      <c r="N78" s="32"/>
      <c r="O78" s="32"/>
      <c r="P78" s="32"/>
      <c r="Q78" s="12"/>
      <c r="R78" s="3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>
      <c r="A79" s="3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32"/>
      <c r="N79" s="32"/>
      <c r="O79" s="32"/>
      <c r="P79" s="32"/>
      <c r="Q79" s="12"/>
      <c r="R79" s="3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>
      <c r="A80" s="3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2"/>
      <c r="N80" s="32"/>
      <c r="O80" s="32"/>
      <c r="P80" s="32"/>
      <c r="Q80" s="12"/>
      <c r="R80" s="3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>
      <c r="A81" s="3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32"/>
      <c r="N81" s="32"/>
      <c r="O81" s="32"/>
      <c r="P81" s="32"/>
      <c r="Q81" s="12"/>
      <c r="R81" s="3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>
      <c r="A82" s="3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32"/>
      <c r="N82" s="32"/>
      <c r="O82" s="32"/>
      <c r="P82" s="32"/>
      <c r="Q82" s="12"/>
      <c r="R82" s="3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>
      <c r="A83" s="3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32"/>
      <c r="N83" s="32"/>
      <c r="O83" s="32"/>
      <c r="P83" s="32"/>
      <c r="Q83" s="12"/>
      <c r="R83" s="3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>
      <c r="A84" s="3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32"/>
      <c r="N84" s="32"/>
      <c r="O84" s="32"/>
      <c r="P84" s="32"/>
      <c r="Q84" s="12"/>
      <c r="R84" s="3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>
      <c r="A85" s="3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32"/>
      <c r="N85" s="32"/>
      <c r="O85" s="32"/>
      <c r="P85" s="32"/>
      <c r="Q85" s="12"/>
      <c r="R85" s="3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32"/>
      <c r="N86" s="32"/>
      <c r="O86" s="32"/>
      <c r="P86" s="32"/>
      <c r="Q86" s="12"/>
      <c r="R86" s="3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>
      <c r="A87" s="3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2"/>
      <c r="N87" s="32"/>
      <c r="O87" s="32"/>
      <c r="P87" s="32"/>
      <c r="Q87" s="12"/>
      <c r="R87" s="3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>
      <c r="A88" s="3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32"/>
      <c r="N88" s="32"/>
      <c r="O88" s="32"/>
      <c r="P88" s="32"/>
      <c r="Q88" s="12"/>
      <c r="R88" s="3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>
      <c r="A89" s="3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2"/>
      <c r="N89" s="32"/>
      <c r="O89" s="32"/>
      <c r="P89" s="32"/>
      <c r="Q89" s="12"/>
      <c r="R89" s="3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>
      <c r="A90" s="3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32"/>
      <c r="N90" s="32"/>
      <c r="O90" s="32"/>
      <c r="P90" s="32"/>
      <c r="Q90" s="12"/>
      <c r="R90" s="3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>
      <c r="A91" s="3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2"/>
      <c r="N91" s="32"/>
      <c r="O91" s="32"/>
      <c r="P91" s="32"/>
      <c r="Q91" s="12"/>
      <c r="R91" s="3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>
      <c r="A92" s="3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2"/>
      <c r="N92" s="32"/>
      <c r="O92" s="32"/>
      <c r="P92" s="32"/>
      <c r="Q92" s="12"/>
      <c r="R92" s="3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>
      <c r="A93" s="3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32"/>
      <c r="N93" s="32"/>
      <c r="O93" s="32"/>
      <c r="P93" s="32"/>
      <c r="Q93" s="12"/>
      <c r="R93" s="3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>
      <c r="A94" s="3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32"/>
      <c r="N94" s="32"/>
      <c r="O94" s="32"/>
      <c r="P94" s="32"/>
      <c r="Q94" s="12"/>
      <c r="R94" s="3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>
      <c r="A95" s="3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32"/>
      <c r="N95" s="32"/>
      <c r="O95" s="32"/>
      <c r="P95" s="32"/>
      <c r="Q95" s="12"/>
      <c r="R95" s="3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>
      <c r="A96" s="3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32"/>
      <c r="N96" s="32"/>
      <c r="O96" s="32"/>
      <c r="P96" s="32"/>
      <c r="Q96" s="12"/>
      <c r="R96" s="3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>
      <c r="A97" s="3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32"/>
      <c r="N97" s="32"/>
      <c r="O97" s="32"/>
      <c r="P97" s="32"/>
      <c r="Q97" s="12"/>
      <c r="R97" s="3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>
      <c r="A98" s="3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32"/>
      <c r="N98" s="32"/>
      <c r="O98" s="32"/>
      <c r="P98" s="32"/>
      <c r="Q98" s="12"/>
      <c r="R98" s="3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>
      <c r="A99" s="3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32"/>
      <c r="N99" s="32"/>
      <c r="O99" s="32"/>
      <c r="P99" s="32"/>
      <c r="Q99" s="12"/>
      <c r="R99" s="3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>
      <c r="A100" s="3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32"/>
      <c r="N100" s="32"/>
      <c r="O100" s="32"/>
      <c r="P100" s="32"/>
      <c r="Q100" s="12"/>
      <c r="R100" s="3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32"/>
      <c r="N101" s="32"/>
      <c r="O101" s="32"/>
      <c r="P101" s="32"/>
      <c r="Q101" s="12"/>
      <c r="R101" s="3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>
      <c r="A102" s="3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32"/>
      <c r="N102" s="32"/>
      <c r="O102" s="32"/>
      <c r="P102" s="32"/>
      <c r="Q102" s="12"/>
      <c r="R102" s="3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>
      <c r="A103" s="3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32"/>
      <c r="N103" s="32"/>
      <c r="O103" s="32"/>
      <c r="P103" s="32"/>
      <c r="Q103" s="12"/>
      <c r="R103" s="3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>
      <c r="A104" s="3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32"/>
      <c r="N104" s="32"/>
      <c r="O104" s="32"/>
      <c r="P104" s="32"/>
      <c r="Q104" s="12"/>
      <c r="R104" s="3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>
      <c r="A105" s="3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32"/>
      <c r="N105" s="32"/>
      <c r="O105" s="32"/>
      <c r="P105" s="32"/>
      <c r="Q105" s="12"/>
      <c r="R105" s="3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>
      <c r="A106" s="3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32"/>
      <c r="N106" s="32"/>
      <c r="O106" s="32"/>
      <c r="P106" s="32"/>
      <c r="Q106" s="12"/>
      <c r="R106" s="3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32"/>
      <c r="N107" s="32"/>
      <c r="O107" s="32"/>
      <c r="P107" s="32"/>
      <c r="Q107" s="12"/>
      <c r="R107" s="3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>
      <c r="A108" s="3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32"/>
      <c r="N108" s="32"/>
      <c r="O108" s="32"/>
      <c r="P108" s="32"/>
      <c r="Q108" s="12"/>
      <c r="R108" s="3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>
      <c r="A109" s="3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32"/>
      <c r="N109" s="32"/>
      <c r="O109" s="32"/>
      <c r="P109" s="32"/>
      <c r="Q109" s="12"/>
      <c r="R109" s="3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>
      <c r="A110" s="3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2"/>
      <c r="N110" s="32"/>
      <c r="O110" s="32"/>
      <c r="P110" s="32"/>
      <c r="Q110" s="12"/>
      <c r="R110" s="3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>
      <c r="A111" s="3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32"/>
      <c r="N111" s="32"/>
      <c r="O111" s="32"/>
      <c r="P111" s="32"/>
      <c r="Q111" s="12"/>
      <c r="R111" s="3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>
      <c r="A112" s="3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32"/>
      <c r="N112" s="32"/>
      <c r="O112" s="32"/>
      <c r="P112" s="32"/>
      <c r="Q112" s="12"/>
      <c r="R112" s="3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>
      <c r="A113" s="3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32"/>
      <c r="N113" s="32"/>
      <c r="O113" s="32"/>
      <c r="P113" s="32"/>
      <c r="Q113" s="12"/>
      <c r="R113" s="3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>
      <c r="A114" s="3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32"/>
      <c r="N114" s="32"/>
      <c r="O114" s="32"/>
      <c r="P114" s="32"/>
      <c r="Q114" s="12"/>
      <c r="R114" s="3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>
      <c r="A115" s="3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32"/>
      <c r="N115" s="32"/>
      <c r="O115" s="32"/>
      <c r="P115" s="32"/>
      <c r="Q115" s="12"/>
      <c r="R115" s="3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>
      <c r="A116" s="3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32"/>
      <c r="N116" s="32"/>
      <c r="O116" s="32"/>
      <c r="P116" s="32"/>
      <c r="Q116" s="12"/>
      <c r="R116" s="3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>
      <c r="A117" s="3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32"/>
      <c r="N117" s="32"/>
      <c r="O117" s="32"/>
      <c r="P117" s="32"/>
      <c r="Q117" s="12"/>
      <c r="R117" s="3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>
      <c r="A118" s="3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32"/>
      <c r="N118" s="32"/>
      <c r="O118" s="32"/>
      <c r="P118" s="32"/>
      <c r="Q118" s="12"/>
      <c r="R118" s="3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>
      <c r="A119" s="3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32"/>
      <c r="N119" s="32"/>
      <c r="O119" s="32"/>
      <c r="P119" s="32"/>
      <c r="Q119" s="12"/>
      <c r="R119" s="3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>
      <c r="A120" s="3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32"/>
      <c r="N120" s="32"/>
      <c r="O120" s="32"/>
      <c r="P120" s="32"/>
      <c r="Q120" s="12"/>
      <c r="R120" s="3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>
      <c r="A121" s="3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32"/>
      <c r="N121" s="32"/>
      <c r="O121" s="32"/>
      <c r="P121" s="32"/>
      <c r="Q121" s="12"/>
      <c r="R121" s="3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>
      <c r="A122" s="3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32"/>
      <c r="N122" s="32"/>
      <c r="O122" s="32"/>
      <c r="P122" s="32"/>
      <c r="Q122" s="12"/>
      <c r="R122" s="3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>
      <c r="A123" s="3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32"/>
      <c r="N123" s="32"/>
      <c r="O123" s="32"/>
      <c r="P123" s="32"/>
      <c r="Q123" s="12"/>
      <c r="R123" s="3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>
      <c r="A124" s="3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32"/>
      <c r="N124" s="32"/>
      <c r="O124" s="32"/>
      <c r="P124" s="32"/>
      <c r="Q124" s="12"/>
      <c r="R124" s="3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>
      <c r="A125" s="3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32"/>
      <c r="N125" s="32"/>
      <c r="O125" s="32"/>
      <c r="P125" s="32"/>
      <c r="Q125" s="12"/>
      <c r="R125" s="3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>
      <c r="A126" s="3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32"/>
      <c r="N126" s="32"/>
      <c r="O126" s="32"/>
      <c r="P126" s="32"/>
      <c r="Q126" s="12"/>
      <c r="R126" s="3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>
      <c r="A127" s="3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32"/>
      <c r="N127" s="32"/>
      <c r="O127" s="32"/>
      <c r="P127" s="32"/>
      <c r="Q127" s="12"/>
      <c r="R127" s="3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>
      <c r="A128" s="3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32"/>
      <c r="N128" s="32"/>
      <c r="O128" s="32"/>
      <c r="P128" s="32"/>
      <c r="Q128" s="12"/>
      <c r="R128" s="3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>
      <c r="A129" s="3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32"/>
      <c r="N129" s="32"/>
      <c r="O129" s="32"/>
      <c r="P129" s="32"/>
      <c r="Q129" s="12"/>
      <c r="R129" s="3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>
      <c r="A130" s="3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32"/>
      <c r="N130" s="32"/>
      <c r="O130" s="32"/>
      <c r="P130" s="32"/>
      <c r="Q130" s="12"/>
      <c r="R130" s="3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>
      <c r="A131" s="3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32"/>
      <c r="N131" s="32"/>
      <c r="O131" s="32"/>
      <c r="P131" s="32"/>
      <c r="Q131" s="12"/>
      <c r="R131" s="3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>
      <c r="A132" s="3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32"/>
      <c r="N132" s="32"/>
      <c r="O132" s="32"/>
      <c r="P132" s="32"/>
      <c r="Q132" s="12"/>
      <c r="R132" s="3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>
      <c r="A133" s="3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32"/>
      <c r="N133" s="32"/>
      <c r="O133" s="32"/>
      <c r="P133" s="32"/>
      <c r="Q133" s="12"/>
      <c r="R133" s="3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>
      <c r="A134" s="3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32"/>
      <c r="N134" s="32"/>
      <c r="O134" s="32"/>
      <c r="P134" s="32"/>
      <c r="Q134" s="12"/>
      <c r="R134" s="3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>
      <c r="A135" s="3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32"/>
      <c r="N135" s="32"/>
      <c r="O135" s="32"/>
      <c r="P135" s="32"/>
      <c r="Q135" s="12"/>
      <c r="R135" s="3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>
      <c r="A136" s="3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32"/>
      <c r="N136" s="32"/>
      <c r="O136" s="32"/>
      <c r="P136" s="32"/>
      <c r="Q136" s="12"/>
      <c r="R136" s="3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>
      <c r="A137" s="3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32"/>
      <c r="N137" s="32"/>
      <c r="O137" s="32"/>
      <c r="P137" s="32"/>
      <c r="Q137" s="12"/>
      <c r="R137" s="3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>
      <c r="A138" s="3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32"/>
      <c r="N138" s="32"/>
      <c r="O138" s="32"/>
      <c r="P138" s="32"/>
      <c r="Q138" s="12"/>
      <c r="R138" s="3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>
      <c r="A139" s="3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32"/>
      <c r="N139" s="32"/>
      <c r="O139" s="32"/>
      <c r="P139" s="32"/>
      <c r="Q139" s="12"/>
      <c r="R139" s="3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>
      <c r="A140" s="3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32"/>
      <c r="N140" s="32"/>
      <c r="O140" s="32"/>
      <c r="P140" s="32"/>
      <c r="Q140" s="12"/>
      <c r="R140" s="3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>
      <c r="A141" s="3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32"/>
      <c r="N141" s="32"/>
      <c r="O141" s="32"/>
      <c r="P141" s="32"/>
      <c r="Q141" s="12"/>
      <c r="R141" s="3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>
      <c r="A142" s="3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32"/>
      <c r="N142" s="32"/>
      <c r="O142" s="32"/>
      <c r="P142" s="32"/>
      <c r="Q142" s="12"/>
      <c r="R142" s="3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>
      <c r="A143" s="3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32"/>
      <c r="N143" s="32"/>
      <c r="O143" s="32"/>
      <c r="P143" s="32"/>
      <c r="Q143" s="12"/>
      <c r="R143" s="3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>
      <c r="A144" s="3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32"/>
      <c r="N144" s="32"/>
      <c r="O144" s="32"/>
      <c r="P144" s="32"/>
      <c r="Q144" s="12"/>
      <c r="R144" s="3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>
      <c r="A145" s="3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32"/>
      <c r="N145" s="32"/>
      <c r="O145" s="32"/>
      <c r="P145" s="32"/>
      <c r="Q145" s="12"/>
      <c r="R145" s="3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>
      <c r="A146" s="3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32"/>
      <c r="N146" s="32"/>
      <c r="O146" s="32"/>
      <c r="P146" s="32"/>
      <c r="Q146" s="12"/>
      <c r="R146" s="3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>
      <c r="A147" s="3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32"/>
      <c r="N147" s="32"/>
      <c r="O147" s="32"/>
      <c r="P147" s="32"/>
      <c r="Q147" s="12"/>
      <c r="R147" s="3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>
      <c r="A148" s="3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32"/>
      <c r="N148" s="32"/>
      <c r="O148" s="32"/>
      <c r="P148" s="32"/>
      <c r="Q148" s="12"/>
      <c r="R148" s="3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>
      <c r="A149" s="3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32"/>
      <c r="N149" s="32"/>
      <c r="O149" s="32"/>
      <c r="P149" s="32"/>
      <c r="Q149" s="12"/>
      <c r="R149" s="3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>
      <c r="A150" s="3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32"/>
      <c r="N150" s="32"/>
      <c r="O150" s="32"/>
      <c r="P150" s="32"/>
      <c r="Q150" s="12"/>
      <c r="R150" s="3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>
      <c r="A151" s="3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32"/>
      <c r="N151" s="32"/>
      <c r="O151" s="32"/>
      <c r="P151" s="32"/>
      <c r="Q151" s="12"/>
      <c r="R151" s="3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>
      <c r="A152" s="3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32"/>
      <c r="N152" s="32"/>
      <c r="O152" s="32"/>
      <c r="P152" s="32"/>
      <c r="Q152" s="12"/>
      <c r="R152" s="3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>
      <c r="A153" s="3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32"/>
      <c r="N153" s="32"/>
      <c r="O153" s="32"/>
      <c r="P153" s="32"/>
      <c r="Q153" s="12"/>
      <c r="R153" s="3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>
      <c r="A154" s="3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32"/>
      <c r="N154" s="32"/>
      <c r="O154" s="32"/>
      <c r="P154" s="32"/>
      <c r="Q154" s="12"/>
      <c r="R154" s="3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>
      <c r="A155" s="3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32"/>
      <c r="N155" s="32"/>
      <c r="O155" s="32"/>
      <c r="P155" s="32"/>
      <c r="Q155" s="12"/>
      <c r="R155" s="3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>
      <c r="A156" s="3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32"/>
      <c r="N156" s="32"/>
      <c r="O156" s="32"/>
      <c r="P156" s="32"/>
      <c r="Q156" s="12"/>
      <c r="R156" s="3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>
      <c r="A157" s="3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32"/>
      <c r="N157" s="32"/>
      <c r="O157" s="32"/>
      <c r="P157" s="32"/>
      <c r="Q157" s="12"/>
      <c r="R157" s="3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>
      <c r="A158" s="3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32"/>
      <c r="N158" s="32"/>
      <c r="O158" s="32"/>
      <c r="P158" s="32"/>
      <c r="Q158" s="12"/>
      <c r="R158" s="3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>
      <c r="A159" s="3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32"/>
      <c r="N159" s="32"/>
      <c r="O159" s="32"/>
      <c r="P159" s="32"/>
      <c r="Q159" s="12"/>
      <c r="R159" s="3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>
      <c r="A160" s="3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32"/>
      <c r="N160" s="32"/>
      <c r="O160" s="32"/>
      <c r="P160" s="32"/>
      <c r="Q160" s="12"/>
      <c r="R160" s="3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>
      <c r="A161" s="3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32"/>
      <c r="N161" s="32"/>
      <c r="O161" s="32"/>
      <c r="P161" s="32"/>
      <c r="Q161" s="12"/>
      <c r="R161" s="3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>
      <c r="A162" s="3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32"/>
      <c r="N162" s="32"/>
      <c r="O162" s="32"/>
      <c r="P162" s="32"/>
      <c r="Q162" s="12"/>
      <c r="R162" s="3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>
      <c r="A163" s="3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32"/>
      <c r="N163" s="32"/>
      <c r="O163" s="32"/>
      <c r="P163" s="32"/>
      <c r="Q163" s="12"/>
      <c r="R163" s="3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>
      <c r="A164" s="3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32"/>
      <c r="N164" s="32"/>
      <c r="O164" s="32"/>
      <c r="P164" s="32"/>
      <c r="Q164" s="12"/>
      <c r="R164" s="3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>
      <c r="A165" s="3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32"/>
      <c r="N165" s="32"/>
      <c r="O165" s="32"/>
      <c r="P165" s="32"/>
      <c r="Q165" s="12"/>
      <c r="R165" s="3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>
      <c r="A166" s="3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32"/>
      <c r="N166" s="32"/>
      <c r="O166" s="32"/>
      <c r="P166" s="32"/>
      <c r="Q166" s="12"/>
      <c r="R166" s="3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>
      <c r="A167" s="3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32"/>
      <c r="N167" s="32"/>
      <c r="O167" s="32"/>
      <c r="P167" s="32"/>
      <c r="Q167" s="12"/>
      <c r="R167" s="3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>
      <c r="A168" s="3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32"/>
      <c r="N168" s="32"/>
      <c r="O168" s="32"/>
      <c r="P168" s="32"/>
      <c r="Q168" s="12"/>
      <c r="R168" s="3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>
      <c r="A169" s="3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32"/>
      <c r="N169" s="32"/>
      <c r="O169" s="32"/>
      <c r="P169" s="32"/>
      <c r="Q169" s="12"/>
      <c r="R169" s="3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>
      <c r="A170" s="3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32"/>
      <c r="N170" s="32"/>
      <c r="O170" s="32"/>
      <c r="P170" s="32"/>
      <c r="Q170" s="12"/>
      <c r="R170" s="3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>
      <c r="A171" s="3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32"/>
      <c r="N171" s="32"/>
      <c r="O171" s="32"/>
      <c r="P171" s="32"/>
      <c r="Q171" s="12"/>
      <c r="R171" s="3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>
      <c r="A172" s="3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32"/>
      <c r="N172" s="32"/>
      <c r="O172" s="32"/>
      <c r="P172" s="32"/>
      <c r="Q172" s="12"/>
      <c r="R172" s="3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>
      <c r="A173" s="3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32"/>
      <c r="N173" s="32"/>
      <c r="O173" s="32"/>
      <c r="P173" s="32"/>
      <c r="Q173" s="12"/>
      <c r="R173" s="3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>
      <c r="A174" s="3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32"/>
      <c r="N174" s="32"/>
      <c r="O174" s="32"/>
      <c r="P174" s="32"/>
      <c r="Q174" s="12"/>
      <c r="R174" s="3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>
      <c r="A175" s="3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32"/>
      <c r="N175" s="32"/>
      <c r="O175" s="32"/>
      <c r="P175" s="32"/>
      <c r="Q175" s="12"/>
      <c r="R175" s="3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>
      <c r="A176" s="3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32"/>
      <c r="N176" s="32"/>
      <c r="O176" s="32"/>
      <c r="P176" s="32"/>
      <c r="Q176" s="12"/>
      <c r="R176" s="3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>
      <c r="A177" s="3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32"/>
      <c r="N177" s="32"/>
      <c r="O177" s="32"/>
      <c r="P177" s="32"/>
      <c r="Q177" s="12"/>
      <c r="R177" s="3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>
      <c r="A178" s="3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32"/>
      <c r="N178" s="32"/>
      <c r="O178" s="32"/>
      <c r="P178" s="32"/>
      <c r="Q178" s="12"/>
      <c r="R178" s="3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>
      <c r="A179" s="3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32"/>
      <c r="N179" s="32"/>
      <c r="O179" s="32"/>
      <c r="P179" s="32"/>
      <c r="Q179" s="12"/>
      <c r="R179" s="3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>
      <c r="A180" s="3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32"/>
      <c r="N180" s="32"/>
      <c r="O180" s="32"/>
      <c r="P180" s="32"/>
      <c r="Q180" s="12"/>
      <c r="R180" s="3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>
      <c r="A181" s="3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32"/>
      <c r="N181" s="32"/>
      <c r="O181" s="32"/>
      <c r="P181" s="32"/>
      <c r="Q181" s="12"/>
      <c r="R181" s="3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>
      <c r="A182" s="3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32"/>
      <c r="N182" s="32"/>
      <c r="O182" s="32"/>
      <c r="P182" s="32"/>
      <c r="Q182" s="12"/>
      <c r="R182" s="3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>
      <c r="A183" s="3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32"/>
      <c r="N183" s="32"/>
      <c r="O183" s="32"/>
      <c r="P183" s="32"/>
      <c r="Q183" s="12"/>
      <c r="R183" s="3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>
      <c r="A184" s="3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32"/>
      <c r="N184" s="32"/>
      <c r="O184" s="32"/>
      <c r="P184" s="32"/>
      <c r="Q184" s="12"/>
      <c r="R184" s="3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>
      <c r="A185" s="3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32"/>
      <c r="N185" s="32"/>
      <c r="O185" s="32"/>
      <c r="P185" s="32"/>
      <c r="Q185" s="12"/>
      <c r="R185" s="3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>
      <c r="A186" s="3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32"/>
      <c r="N186" s="32"/>
      <c r="O186" s="32"/>
      <c r="P186" s="32"/>
      <c r="Q186" s="12"/>
      <c r="R186" s="3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>
      <c r="A187" s="3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32"/>
      <c r="N187" s="32"/>
      <c r="O187" s="32"/>
      <c r="P187" s="32"/>
      <c r="Q187" s="12"/>
      <c r="R187" s="3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>
      <c r="A188" s="3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32"/>
      <c r="N188" s="32"/>
      <c r="O188" s="32"/>
      <c r="P188" s="32"/>
      <c r="Q188" s="12"/>
      <c r="R188" s="3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>
      <c r="A189" s="3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32"/>
      <c r="N189" s="32"/>
      <c r="O189" s="32"/>
      <c r="P189" s="32"/>
      <c r="Q189" s="12"/>
      <c r="R189" s="3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>
      <c r="A190" s="3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32"/>
      <c r="N190" s="32"/>
      <c r="O190" s="32"/>
      <c r="P190" s="32"/>
      <c r="Q190" s="12"/>
      <c r="R190" s="3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>
      <c r="A191" s="3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32"/>
      <c r="N191" s="32"/>
      <c r="O191" s="32"/>
      <c r="P191" s="32"/>
      <c r="Q191" s="12"/>
      <c r="R191" s="3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>
      <c r="A192" s="3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32"/>
      <c r="N192" s="32"/>
      <c r="O192" s="32"/>
      <c r="P192" s="32"/>
      <c r="Q192" s="12"/>
      <c r="R192" s="3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>
      <c r="A193" s="3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32"/>
      <c r="N193" s="32"/>
      <c r="O193" s="32"/>
      <c r="P193" s="32"/>
      <c r="Q193" s="12"/>
      <c r="R193" s="3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>
      <c r="A194" s="3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32"/>
      <c r="N194" s="32"/>
      <c r="O194" s="32"/>
      <c r="P194" s="32"/>
      <c r="Q194" s="12"/>
      <c r="R194" s="3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>
      <c r="A195" s="3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32"/>
      <c r="N195" s="32"/>
      <c r="O195" s="32"/>
      <c r="P195" s="32"/>
      <c r="Q195" s="12"/>
      <c r="R195" s="3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>
      <c r="A196" s="3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32"/>
      <c r="N196" s="32"/>
      <c r="O196" s="32"/>
      <c r="P196" s="32"/>
      <c r="Q196" s="12"/>
      <c r="R196" s="3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>
      <c r="A197" s="3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32"/>
      <c r="N197" s="32"/>
      <c r="O197" s="32"/>
      <c r="P197" s="32"/>
      <c r="Q197" s="12"/>
      <c r="R197" s="3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>
      <c r="A198" s="3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32"/>
      <c r="N198" s="32"/>
      <c r="O198" s="32"/>
      <c r="P198" s="32"/>
      <c r="Q198" s="12"/>
      <c r="R198" s="3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>
      <c r="A199" s="3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32"/>
      <c r="N199" s="32"/>
      <c r="O199" s="32"/>
      <c r="P199" s="32"/>
      <c r="Q199" s="12"/>
      <c r="R199" s="3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>
      <c r="A200" s="3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32"/>
      <c r="N200" s="32"/>
      <c r="O200" s="32"/>
      <c r="P200" s="32"/>
      <c r="Q200" s="12"/>
      <c r="R200" s="3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>
      <c r="A201" s="3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32"/>
      <c r="N201" s="32"/>
      <c r="O201" s="32"/>
      <c r="P201" s="32"/>
      <c r="Q201" s="12"/>
      <c r="R201" s="3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>
      <c r="A202" s="3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32"/>
      <c r="N202" s="32"/>
      <c r="O202" s="32"/>
      <c r="P202" s="32"/>
      <c r="Q202" s="12"/>
      <c r="R202" s="3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>
      <c r="A203" s="3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32"/>
      <c r="N203" s="32"/>
      <c r="O203" s="32"/>
      <c r="P203" s="32"/>
      <c r="Q203" s="12"/>
      <c r="R203" s="3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>
      <c r="A204" s="3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32"/>
      <c r="N204" s="32"/>
      <c r="O204" s="32"/>
      <c r="P204" s="32"/>
      <c r="Q204" s="12"/>
      <c r="R204" s="3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>
      <c r="A205" s="3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32"/>
      <c r="N205" s="32"/>
      <c r="O205" s="32"/>
      <c r="P205" s="32"/>
      <c r="Q205" s="12"/>
      <c r="R205" s="3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>
      <c r="A206" s="3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32"/>
      <c r="N206" s="32"/>
      <c r="O206" s="32"/>
      <c r="P206" s="32"/>
      <c r="Q206" s="12"/>
      <c r="R206" s="3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>
      <c r="A207" s="3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32"/>
      <c r="N207" s="32"/>
      <c r="O207" s="32"/>
      <c r="P207" s="32"/>
      <c r="Q207" s="12"/>
      <c r="R207" s="3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>
      <c r="A208" s="3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32"/>
      <c r="N208" s="32"/>
      <c r="O208" s="32"/>
      <c r="P208" s="32"/>
      <c r="Q208" s="12"/>
      <c r="R208" s="3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>
      <c r="A209" s="3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32"/>
      <c r="N209" s="32"/>
      <c r="O209" s="32"/>
      <c r="P209" s="32"/>
      <c r="Q209" s="12"/>
      <c r="R209" s="3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>
      <c r="A210" s="3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32"/>
      <c r="N210" s="32"/>
      <c r="O210" s="32"/>
      <c r="P210" s="32"/>
      <c r="Q210" s="12"/>
      <c r="R210" s="3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>
      <c r="A211" s="3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32"/>
      <c r="N211" s="32"/>
      <c r="O211" s="32"/>
      <c r="P211" s="32"/>
      <c r="Q211" s="12"/>
      <c r="R211" s="3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>
      <c r="A212" s="3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32"/>
      <c r="N212" s="32"/>
      <c r="O212" s="32"/>
      <c r="P212" s="32"/>
      <c r="Q212" s="12"/>
      <c r="R212" s="3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>
      <c r="A213" s="3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32"/>
      <c r="N213" s="32"/>
      <c r="O213" s="32"/>
      <c r="P213" s="32"/>
      <c r="Q213" s="12"/>
      <c r="R213" s="3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>
      <c r="A214" s="3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32"/>
      <c r="N214" s="32"/>
      <c r="O214" s="32"/>
      <c r="P214" s="32"/>
      <c r="Q214" s="12"/>
      <c r="R214" s="3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>
      <c r="A215" s="3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32"/>
      <c r="N215" s="32"/>
      <c r="O215" s="32"/>
      <c r="P215" s="32"/>
      <c r="Q215" s="12"/>
      <c r="R215" s="3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>
      <c r="A216" s="3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32"/>
      <c r="N216" s="32"/>
      <c r="O216" s="32"/>
      <c r="P216" s="32"/>
      <c r="Q216" s="12"/>
      <c r="R216" s="3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>
      <c r="A217" s="3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32"/>
      <c r="N217" s="32"/>
      <c r="O217" s="32"/>
      <c r="P217" s="32"/>
      <c r="Q217" s="12"/>
      <c r="R217" s="3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>
      <c r="A218" s="3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32"/>
      <c r="N218" s="32"/>
      <c r="O218" s="32"/>
      <c r="P218" s="32"/>
      <c r="Q218" s="12"/>
      <c r="R218" s="3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>
      <c r="A219" s="3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32"/>
      <c r="N219" s="32"/>
      <c r="O219" s="32"/>
      <c r="P219" s="32"/>
      <c r="Q219" s="12"/>
      <c r="R219" s="3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>
      <c r="A220" s="3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32"/>
      <c r="N220" s="32"/>
      <c r="O220" s="32"/>
      <c r="P220" s="32"/>
      <c r="Q220" s="12"/>
      <c r="R220" s="3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>
      <c r="A221" s="3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32"/>
      <c r="N221" s="32"/>
      <c r="O221" s="32"/>
      <c r="P221" s="32"/>
      <c r="Q221" s="12"/>
      <c r="R221" s="3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>
      <c r="A222" s="3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32"/>
      <c r="N222" s="32"/>
      <c r="O222" s="32"/>
      <c r="P222" s="32"/>
      <c r="Q222" s="12"/>
      <c r="R222" s="3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>
      <c r="A223" s="3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32"/>
      <c r="N223" s="32"/>
      <c r="O223" s="32"/>
      <c r="P223" s="32"/>
      <c r="Q223" s="12"/>
      <c r="R223" s="3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>
      <c r="A224" s="3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32"/>
      <c r="N224" s="32"/>
      <c r="O224" s="32"/>
      <c r="P224" s="32"/>
      <c r="Q224" s="12"/>
      <c r="R224" s="3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>
      <c r="A225" s="3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32"/>
      <c r="N225" s="32"/>
      <c r="O225" s="32"/>
      <c r="P225" s="32"/>
      <c r="Q225" s="12"/>
      <c r="R225" s="3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>
      <c r="A226" s="3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32"/>
      <c r="N226" s="32"/>
      <c r="O226" s="32"/>
      <c r="P226" s="32"/>
      <c r="Q226" s="12"/>
      <c r="R226" s="3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>
      <c r="A227" s="3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32"/>
      <c r="N227" s="32"/>
      <c r="O227" s="32"/>
      <c r="P227" s="32"/>
      <c r="Q227" s="12"/>
      <c r="R227" s="3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>
      <c r="A228" s="3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32"/>
      <c r="N228" s="32"/>
      <c r="O228" s="32"/>
      <c r="P228" s="32"/>
      <c r="Q228" s="12"/>
      <c r="R228" s="3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>
      <c r="A229" s="3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32"/>
      <c r="N229" s="32"/>
      <c r="O229" s="32"/>
      <c r="P229" s="32"/>
      <c r="Q229" s="12"/>
      <c r="R229" s="3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>
      <c r="A230" s="3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32"/>
      <c r="N230" s="32"/>
      <c r="O230" s="32"/>
      <c r="P230" s="32"/>
      <c r="Q230" s="12"/>
      <c r="R230" s="3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>
      <c r="A231" s="3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32"/>
      <c r="N231" s="32"/>
      <c r="O231" s="32"/>
      <c r="P231" s="32"/>
      <c r="Q231" s="12"/>
      <c r="R231" s="3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>
      <c r="A232" s="3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32"/>
      <c r="N232" s="32"/>
      <c r="O232" s="32"/>
      <c r="P232" s="32"/>
      <c r="Q232" s="12"/>
      <c r="R232" s="3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>
      <c r="A233" s="3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32"/>
      <c r="N233" s="32"/>
      <c r="O233" s="32"/>
      <c r="P233" s="32"/>
      <c r="Q233" s="12"/>
      <c r="R233" s="3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>
      <c r="A234" s="3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32"/>
      <c r="N234" s="32"/>
      <c r="O234" s="32"/>
      <c r="P234" s="32"/>
      <c r="Q234" s="12"/>
      <c r="R234" s="3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>
      <c r="A235" s="3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32"/>
      <c r="N235" s="32"/>
      <c r="O235" s="32"/>
      <c r="P235" s="32"/>
      <c r="Q235" s="12"/>
      <c r="R235" s="3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>
      <c r="A236" s="3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32"/>
      <c r="N236" s="32"/>
      <c r="O236" s="32"/>
      <c r="P236" s="32"/>
      <c r="Q236" s="12"/>
      <c r="R236" s="3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>
      <c r="A237" s="3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32"/>
      <c r="N237" s="32"/>
      <c r="O237" s="32"/>
      <c r="P237" s="32"/>
      <c r="Q237" s="12"/>
      <c r="R237" s="3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>
      <c r="A238" s="3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32"/>
      <c r="N238" s="32"/>
      <c r="O238" s="32"/>
      <c r="P238" s="32"/>
      <c r="Q238" s="12"/>
      <c r="R238" s="3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>
      <c r="A239" s="3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32"/>
      <c r="N239" s="32"/>
      <c r="O239" s="32"/>
      <c r="P239" s="32"/>
      <c r="Q239" s="12"/>
      <c r="R239" s="3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>
      <c r="A240" s="3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32"/>
      <c r="N240" s="32"/>
      <c r="O240" s="32"/>
      <c r="P240" s="32"/>
      <c r="Q240" s="12"/>
      <c r="R240" s="3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>
      <c r="A241" s="3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32"/>
      <c r="N241" s="32"/>
      <c r="O241" s="32"/>
      <c r="P241" s="32"/>
      <c r="Q241" s="12"/>
      <c r="R241" s="3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>
      <c r="A242" s="3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32"/>
      <c r="N242" s="32"/>
      <c r="O242" s="32"/>
      <c r="P242" s="32"/>
      <c r="Q242" s="12"/>
      <c r="R242" s="3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>
      <c r="A243" s="3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32"/>
      <c r="N243" s="32"/>
      <c r="O243" s="32"/>
      <c r="P243" s="32"/>
      <c r="Q243" s="12"/>
      <c r="R243" s="3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>
      <c r="A244" s="3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32"/>
      <c r="N244" s="32"/>
      <c r="O244" s="32"/>
      <c r="P244" s="32"/>
      <c r="Q244" s="12"/>
      <c r="R244" s="3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>
      <c r="A245" s="3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32"/>
      <c r="N245" s="32"/>
      <c r="O245" s="32"/>
      <c r="P245" s="32"/>
      <c r="Q245" s="12"/>
      <c r="R245" s="3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>
      <c r="A246" s="3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32"/>
      <c r="N246" s="32"/>
      <c r="O246" s="32"/>
      <c r="P246" s="32"/>
      <c r="Q246" s="12"/>
      <c r="R246" s="3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>
      <c r="A247" s="3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32"/>
      <c r="N247" s="32"/>
      <c r="O247" s="32"/>
      <c r="P247" s="32"/>
      <c r="Q247" s="12"/>
      <c r="R247" s="3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>
      <c r="A248" s="3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32"/>
      <c r="N248" s="32"/>
      <c r="O248" s="32"/>
      <c r="P248" s="32"/>
      <c r="Q248" s="12"/>
      <c r="R248" s="3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>
      <c r="A249" s="3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32"/>
      <c r="N249" s="32"/>
      <c r="O249" s="32"/>
      <c r="P249" s="32"/>
      <c r="Q249" s="12"/>
      <c r="R249" s="3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>
      <c r="A250" s="3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32"/>
      <c r="N250" s="32"/>
      <c r="O250" s="32"/>
      <c r="P250" s="32"/>
      <c r="Q250" s="12"/>
      <c r="R250" s="3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>
      <c r="A251" s="3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32"/>
      <c r="N251" s="32"/>
      <c r="O251" s="32"/>
      <c r="P251" s="32"/>
      <c r="Q251" s="12"/>
      <c r="R251" s="3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>
      <c r="A252" s="3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32"/>
      <c r="N252" s="32"/>
      <c r="O252" s="32"/>
      <c r="P252" s="32"/>
      <c r="Q252" s="12"/>
      <c r="R252" s="3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>
      <c r="A253" s="3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32"/>
      <c r="N253" s="32"/>
      <c r="O253" s="32"/>
      <c r="P253" s="32"/>
      <c r="Q253" s="12"/>
      <c r="R253" s="3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>
      <c r="A254" s="3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32"/>
      <c r="N254" s="32"/>
      <c r="O254" s="32"/>
      <c r="P254" s="32"/>
      <c r="Q254" s="12"/>
      <c r="R254" s="3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>
      <c r="A255" s="3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32"/>
      <c r="N255" s="32"/>
      <c r="O255" s="32"/>
      <c r="P255" s="32"/>
      <c r="Q255" s="12"/>
      <c r="R255" s="3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>
      <c r="A256" s="3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32"/>
      <c r="N256" s="32"/>
      <c r="O256" s="32"/>
      <c r="P256" s="32"/>
      <c r="Q256" s="12"/>
      <c r="R256" s="3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>
      <c r="A257" s="3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32"/>
      <c r="N257" s="32"/>
      <c r="O257" s="32"/>
      <c r="P257" s="32"/>
      <c r="Q257" s="12"/>
      <c r="R257" s="3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>
      <c r="A258" s="3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32"/>
      <c r="N258" s="32"/>
      <c r="O258" s="32"/>
      <c r="P258" s="32"/>
      <c r="Q258" s="12"/>
      <c r="R258" s="3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>
      <c r="A259" s="3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32"/>
      <c r="N259" s="32"/>
      <c r="O259" s="32"/>
      <c r="P259" s="32"/>
      <c r="Q259" s="12"/>
      <c r="R259" s="3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>
      <c r="A260" s="3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32"/>
      <c r="N260" s="32"/>
      <c r="O260" s="32"/>
      <c r="P260" s="32"/>
      <c r="Q260" s="12"/>
      <c r="R260" s="3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>
      <c r="A261" s="3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32"/>
      <c r="N261" s="32"/>
      <c r="O261" s="32"/>
      <c r="P261" s="32"/>
      <c r="Q261" s="12"/>
      <c r="R261" s="3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>
      <c r="A262" s="3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32"/>
      <c r="N262" s="32"/>
      <c r="O262" s="32"/>
      <c r="P262" s="32"/>
      <c r="Q262" s="12"/>
      <c r="R262" s="3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>
      <c r="A263" s="3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32"/>
      <c r="N263" s="32"/>
      <c r="O263" s="32"/>
      <c r="P263" s="32"/>
      <c r="Q263" s="12"/>
      <c r="R263" s="3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>
      <c r="A264" s="3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32"/>
      <c r="N264" s="32"/>
      <c r="O264" s="32"/>
      <c r="P264" s="32"/>
      <c r="Q264" s="12"/>
      <c r="R264" s="3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>
      <c r="A265" s="3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32"/>
      <c r="N265" s="32"/>
      <c r="O265" s="32"/>
      <c r="P265" s="32"/>
      <c r="Q265" s="12"/>
      <c r="R265" s="3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>
      <c r="A266" s="3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32"/>
      <c r="N266" s="32"/>
      <c r="O266" s="32"/>
      <c r="P266" s="32"/>
      <c r="Q266" s="12"/>
      <c r="R266" s="3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>
      <c r="A267" s="3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32"/>
      <c r="N267" s="32"/>
      <c r="O267" s="32"/>
      <c r="P267" s="32"/>
      <c r="Q267" s="12"/>
      <c r="R267" s="3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>
      <c r="A268" s="3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32"/>
      <c r="N268" s="32"/>
      <c r="O268" s="32"/>
      <c r="P268" s="32"/>
      <c r="Q268" s="12"/>
      <c r="R268" s="3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>
      <c r="A269" s="3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32"/>
      <c r="N269" s="32"/>
      <c r="O269" s="32"/>
      <c r="P269" s="32"/>
      <c r="Q269" s="12"/>
      <c r="R269" s="3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>
      <c r="A270" s="3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32"/>
      <c r="N270" s="32"/>
      <c r="O270" s="32"/>
      <c r="P270" s="32"/>
      <c r="Q270" s="12"/>
      <c r="R270" s="3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>
      <c r="A271" s="3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32"/>
      <c r="N271" s="32"/>
      <c r="O271" s="32"/>
      <c r="P271" s="32"/>
      <c r="Q271" s="12"/>
      <c r="R271" s="3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>
      <c r="A272" s="3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32"/>
      <c r="N272" s="32"/>
      <c r="O272" s="32"/>
      <c r="P272" s="32"/>
      <c r="Q272" s="12"/>
      <c r="R272" s="3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>
      <c r="A273" s="3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32"/>
      <c r="N273" s="32"/>
      <c r="O273" s="32"/>
      <c r="P273" s="32"/>
      <c r="Q273" s="12"/>
      <c r="R273" s="3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>
      <c r="A274" s="3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32"/>
      <c r="N274" s="32"/>
      <c r="O274" s="32"/>
      <c r="P274" s="32"/>
      <c r="Q274" s="12"/>
      <c r="R274" s="3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>
      <c r="A275" s="3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32"/>
      <c r="N275" s="32"/>
      <c r="O275" s="32"/>
      <c r="P275" s="32"/>
      <c r="Q275" s="12"/>
      <c r="R275" s="3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>
      <c r="A276" s="3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32"/>
      <c r="N276" s="32"/>
      <c r="O276" s="32"/>
      <c r="P276" s="32"/>
      <c r="Q276" s="12"/>
      <c r="R276" s="3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>
      <c r="A277" s="3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32"/>
      <c r="N277" s="32"/>
      <c r="O277" s="32"/>
      <c r="P277" s="32"/>
      <c r="Q277" s="12"/>
      <c r="R277" s="3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>
      <c r="A278" s="3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32"/>
      <c r="N278" s="32"/>
      <c r="O278" s="32"/>
      <c r="P278" s="32"/>
      <c r="Q278" s="12"/>
      <c r="R278" s="3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>
      <c r="A279" s="3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32"/>
      <c r="N279" s="32"/>
      <c r="O279" s="32"/>
      <c r="P279" s="32"/>
      <c r="Q279" s="12"/>
      <c r="R279" s="3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>
      <c r="A280" s="3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32"/>
      <c r="N280" s="32"/>
      <c r="O280" s="32"/>
      <c r="P280" s="32"/>
      <c r="Q280" s="12"/>
      <c r="R280" s="3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>
      <c r="A281" s="3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32"/>
      <c r="N281" s="32"/>
      <c r="O281" s="32"/>
      <c r="P281" s="32"/>
      <c r="Q281" s="12"/>
      <c r="R281" s="3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>
      <c r="A282" s="3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32"/>
      <c r="N282" s="32"/>
      <c r="O282" s="32"/>
      <c r="P282" s="32"/>
      <c r="Q282" s="12"/>
      <c r="R282" s="3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>
      <c r="A283" s="3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32"/>
      <c r="N283" s="32"/>
      <c r="O283" s="32"/>
      <c r="P283" s="32"/>
      <c r="Q283" s="12"/>
      <c r="R283" s="3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>
      <c r="A284" s="3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32"/>
      <c r="N284" s="32"/>
      <c r="O284" s="32"/>
      <c r="P284" s="32"/>
      <c r="Q284" s="12"/>
      <c r="R284" s="3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>
      <c r="A285" s="3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32"/>
      <c r="N285" s="32"/>
      <c r="O285" s="32"/>
      <c r="P285" s="32"/>
      <c r="Q285" s="12"/>
      <c r="R285" s="3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>
      <c r="A286" s="3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32"/>
      <c r="N286" s="32"/>
      <c r="O286" s="32"/>
      <c r="P286" s="32"/>
      <c r="Q286" s="12"/>
      <c r="R286" s="3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>
      <c r="A287" s="3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32"/>
      <c r="N287" s="32"/>
      <c r="O287" s="32"/>
      <c r="P287" s="32"/>
      <c r="Q287" s="12"/>
      <c r="R287" s="3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>
      <c r="A288" s="3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32"/>
      <c r="N288" s="32"/>
      <c r="O288" s="32"/>
      <c r="P288" s="32"/>
      <c r="Q288" s="12"/>
      <c r="R288" s="3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>
      <c r="A289" s="3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32"/>
      <c r="N289" s="32"/>
      <c r="O289" s="32"/>
      <c r="P289" s="32"/>
      <c r="Q289" s="12"/>
      <c r="R289" s="3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>
      <c r="A290" s="3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32"/>
      <c r="N290" s="32"/>
      <c r="O290" s="32"/>
      <c r="P290" s="32"/>
      <c r="Q290" s="12"/>
      <c r="R290" s="3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>
      <c r="A291" s="3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32"/>
      <c r="N291" s="32"/>
      <c r="O291" s="32"/>
      <c r="P291" s="32"/>
      <c r="Q291" s="12"/>
      <c r="R291" s="3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>
      <c r="A292" s="3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32"/>
      <c r="N292" s="32"/>
      <c r="O292" s="32"/>
      <c r="P292" s="32"/>
      <c r="Q292" s="12"/>
      <c r="R292" s="3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>
      <c r="A293" s="3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32"/>
      <c r="N293" s="32"/>
      <c r="O293" s="32"/>
      <c r="P293" s="32"/>
      <c r="Q293" s="12"/>
      <c r="R293" s="3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>
      <c r="A294" s="3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32"/>
      <c r="N294" s="32"/>
      <c r="O294" s="32"/>
      <c r="P294" s="32"/>
      <c r="Q294" s="12"/>
      <c r="R294" s="3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>
      <c r="A295" s="3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32"/>
      <c r="N295" s="32"/>
      <c r="O295" s="32"/>
      <c r="P295" s="32"/>
      <c r="Q295" s="12"/>
      <c r="R295" s="3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>
      <c r="A296" s="3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32"/>
      <c r="N296" s="32"/>
      <c r="O296" s="32"/>
      <c r="P296" s="32"/>
      <c r="Q296" s="12"/>
      <c r="R296" s="3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>
      <c r="A297" s="3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32"/>
      <c r="N297" s="32"/>
      <c r="O297" s="32"/>
      <c r="P297" s="32"/>
      <c r="Q297" s="12"/>
      <c r="R297" s="3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>
      <c r="A298" s="3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32"/>
      <c r="N298" s="32"/>
      <c r="O298" s="32"/>
      <c r="P298" s="32"/>
      <c r="Q298" s="12"/>
      <c r="R298" s="3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>
      <c r="A299" s="3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32"/>
      <c r="N299" s="32"/>
      <c r="O299" s="32"/>
      <c r="P299" s="32"/>
      <c r="Q299" s="12"/>
      <c r="R299" s="3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>
      <c r="A300" s="3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32"/>
      <c r="N300" s="32"/>
      <c r="O300" s="32"/>
      <c r="P300" s="32"/>
      <c r="Q300" s="12"/>
      <c r="R300" s="3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>
      <c r="A301" s="3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32"/>
      <c r="N301" s="32"/>
      <c r="O301" s="32"/>
      <c r="P301" s="32"/>
      <c r="Q301" s="12"/>
      <c r="R301" s="3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>
      <c r="A302" s="3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32"/>
      <c r="N302" s="32"/>
      <c r="O302" s="32"/>
      <c r="P302" s="32"/>
      <c r="Q302" s="12"/>
      <c r="R302" s="3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>
      <c r="A303" s="3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32"/>
      <c r="N303" s="32"/>
      <c r="O303" s="32"/>
      <c r="P303" s="32"/>
      <c r="Q303" s="12"/>
      <c r="R303" s="3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>
      <c r="A304" s="3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32"/>
      <c r="N304" s="32"/>
      <c r="O304" s="32"/>
      <c r="P304" s="32"/>
      <c r="Q304" s="12"/>
      <c r="R304" s="3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>
      <c r="A305" s="3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32"/>
      <c r="N305" s="32"/>
      <c r="O305" s="32"/>
      <c r="P305" s="32"/>
      <c r="Q305" s="12"/>
      <c r="R305" s="3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>
      <c r="A306" s="3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32"/>
      <c r="N306" s="32"/>
      <c r="O306" s="32"/>
      <c r="P306" s="32"/>
      <c r="Q306" s="12"/>
      <c r="R306" s="3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>
      <c r="A307" s="3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32"/>
      <c r="N307" s="32"/>
      <c r="O307" s="32"/>
      <c r="P307" s="32"/>
      <c r="Q307" s="12"/>
      <c r="R307" s="3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>
      <c r="A308" s="3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32"/>
      <c r="N308" s="32"/>
      <c r="O308" s="32"/>
      <c r="P308" s="32"/>
      <c r="Q308" s="12"/>
      <c r="R308" s="3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>
      <c r="A309" s="3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32"/>
      <c r="N309" s="32"/>
      <c r="O309" s="32"/>
      <c r="P309" s="32"/>
      <c r="Q309" s="12"/>
      <c r="R309" s="3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>
      <c r="A310" s="3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32"/>
      <c r="N310" s="32"/>
      <c r="O310" s="32"/>
      <c r="P310" s="32"/>
      <c r="Q310" s="12"/>
      <c r="R310" s="3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>
      <c r="A311" s="3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32"/>
      <c r="N311" s="32"/>
      <c r="O311" s="32"/>
      <c r="P311" s="32"/>
      <c r="Q311" s="12"/>
      <c r="R311" s="3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>
      <c r="A312" s="3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32"/>
      <c r="N312" s="32"/>
      <c r="O312" s="32"/>
      <c r="P312" s="32"/>
      <c r="Q312" s="12"/>
      <c r="R312" s="3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>
      <c r="A313" s="3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32"/>
      <c r="N313" s="32"/>
      <c r="O313" s="32"/>
      <c r="P313" s="32"/>
      <c r="Q313" s="12"/>
      <c r="R313" s="3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>
      <c r="A314" s="3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32"/>
      <c r="N314" s="32"/>
      <c r="O314" s="32"/>
      <c r="P314" s="32"/>
      <c r="Q314" s="12"/>
      <c r="R314" s="3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>
      <c r="A315" s="3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32"/>
      <c r="N315" s="32"/>
      <c r="O315" s="32"/>
      <c r="P315" s="32"/>
      <c r="Q315" s="12"/>
      <c r="R315" s="3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>
      <c r="A316" s="3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32"/>
      <c r="N316" s="32"/>
      <c r="O316" s="32"/>
      <c r="P316" s="32"/>
      <c r="Q316" s="12"/>
      <c r="R316" s="3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>
      <c r="A317" s="3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32"/>
      <c r="N317" s="32"/>
      <c r="O317" s="32"/>
      <c r="P317" s="32"/>
      <c r="Q317" s="12"/>
      <c r="R317" s="3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>
      <c r="A318" s="3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32"/>
      <c r="N318" s="32"/>
      <c r="O318" s="32"/>
      <c r="P318" s="32"/>
      <c r="Q318" s="12"/>
      <c r="R318" s="3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>
      <c r="A319" s="3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32"/>
      <c r="N319" s="32"/>
      <c r="O319" s="32"/>
      <c r="P319" s="32"/>
      <c r="Q319" s="12"/>
      <c r="R319" s="3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>
      <c r="A320" s="3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32"/>
      <c r="N320" s="32"/>
      <c r="O320" s="32"/>
      <c r="P320" s="32"/>
      <c r="Q320" s="12"/>
      <c r="R320" s="3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>
      <c r="A321" s="3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32"/>
      <c r="N321" s="32"/>
      <c r="O321" s="32"/>
      <c r="P321" s="32"/>
      <c r="Q321" s="12"/>
      <c r="R321" s="3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>
      <c r="A322" s="3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32"/>
      <c r="N322" s="32"/>
      <c r="O322" s="32"/>
      <c r="P322" s="32"/>
      <c r="Q322" s="12"/>
      <c r="R322" s="3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>
      <c r="A323" s="3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32"/>
      <c r="N323" s="32"/>
      <c r="O323" s="32"/>
      <c r="P323" s="32"/>
      <c r="Q323" s="12"/>
      <c r="R323" s="3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>
      <c r="A324" s="3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32"/>
      <c r="N324" s="32"/>
      <c r="O324" s="32"/>
      <c r="P324" s="32"/>
      <c r="Q324" s="12"/>
      <c r="R324" s="3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>
      <c r="A325" s="3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32"/>
      <c r="N325" s="32"/>
      <c r="O325" s="32"/>
      <c r="P325" s="32"/>
      <c r="Q325" s="12"/>
      <c r="R325" s="3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>
      <c r="A326" s="3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32"/>
      <c r="N326" s="32"/>
      <c r="O326" s="32"/>
      <c r="P326" s="32"/>
      <c r="Q326" s="12"/>
      <c r="R326" s="3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>
      <c r="A327" s="3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32"/>
      <c r="N327" s="32"/>
      <c r="O327" s="32"/>
      <c r="P327" s="32"/>
      <c r="Q327" s="12"/>
      <c r="R327" s="3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>
      <c r="A328" s="3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32"/>
      <c r="N328" s="32"/>
      <c r="O328" s="32"/>
      <c r="P328" s="32"/>
      <c r="Q328" s="12"/>
      <c r="R328" s="3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>
      <c r="A329" s="3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32"/>
      <c r="N329" s="32"/>
      <c r="O329" s="32"/>
      <c r="P329" s="32"/>
      <c r="Q329" s="12"/>
      <c r="R329" s="3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>
      <c r="A330" s="3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32"/>
      <c r="N330" s="32"/>
      <c r="O330" s="32"/>
      <c r="P330" s="32"/>
      <c r="Q330" s="12"/>
      <c r="R330" s="3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>
      <c r="A331" s="3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32"/>
      <c r="N331" s="32"/>
      <c r="O331" s="32"/>
      <c r="P331" s="32"/>
      <c r="Q331" s="12"/>
      <c r="R331" s="3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>
      <c r="A332" s="3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32"/>
      <c r="N332" s="32"/>
      <c r="O332" s="32"/>
      <c r="P332" s="32"/>
      <c r="Q332" s="12"/>
      <c r="R332" s="3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>
      <c r="A333" s="3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32"/>
      <c r="N333" s="32"/>
      <c r="O333" s="32"/>
      <c r="P333" s="32"/>
      <c r="Q333" s="12"/>
      <c r="R333" s="3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>
      <c r="A334" s="3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32"/>
      <c r="N334" s="32"/>
      <c r="O334" s="32"/>
      <c r="P334" s="32"/>
      <c r="Q334" s="12"/>
      <c r="R334" s="3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>
      <c r="A335" s="3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32"/>
      <c r="N335" s="32"/>
      <c r="O335" s="32"/>
      <c r="P335" s="32"/>
      <c r="Q335" s="12"/>
      <c r="R335" s="3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>
      <c r="A336" s="3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32"/>
      <c r="N336" s="32"/>
      <c r="O336" s="32"/>
      <c r="P336" s="32"/>
      <c r="Q336" s="12"/>
      <c r="R336" s="3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>
      <c r="A337" s="3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32"/>
      <c r="N337" s="32"/>
      <c r="O337" s="32"/>
      <c r="P337" s="32"/>
      <c r="Q337" s="12"/>
      <c r="R337" s="3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>
      <c r="A338" s="3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32"/>
      <c r="N338" s="32"/>
      <c r="O338" s="32"/>
      <c r="P338" s="32"/>
      <c r="Q338" s="12"/>
      <c r="R338" s="3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>
      <c r="A339" s="3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32"/>
      <c r="N339" s="32"/>
      <c r="O339" s="32"/>
      <c r="P339" s="32"/>
      <c r="Q339" s="12"/>
      <c r="R339" s="3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>
      <c r="A340" s="3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32"/>
      <c r="N340" s="32"/>
      <c r="O340" s="32"/>
      <c r="P340" s="32"/>
      <c r="Q340" s="12"/>
      <c r="R340" s="3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>
      <c r="A341" s="3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32"/>
      <c r="N341" s="32"/>
      <c r="O341" s="32"/>
      <c r="P341" s="32"/>
      <c r="Q341" s="12"/>
      <c r="R341" s="3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>
      <c r="A342" s="3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32"/>
      <c r="N342" s="32"/>
      <c r="O342" s="32"/>
      <c r="P342" s="32"/>
      <c r="Q342" s="12"/>
      <c r="R342" s="3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>
      <c r="A343" s="3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32"/>
      <c r="N343" s="32"/>
      <c r="O343" s="32"/>
      <c r="P343" s="32"/>
      <c r="Q343" s="12"/>
      <c r="R343" s="3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>
      <c r="A344" s="3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32"/>
      <c r="N344" s="32"/>
      <c r="O344" s="32"/>
      <c r="P344" s="32"/>
      <c r="Q344" s="12"/>
      <c r="R344" s="3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>
      <c r="A345" s="3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32"/>
      <c r="N345" s="32"/>
      <c r="O345" s="32"/>
      <c r="P345" s="32"/>
      <c r="Q345" s="12"/>
      <c r="R345" s="3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>
      <c r="A346" s="3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32"/>
      <c r="N346" s="32"/>
      <c r="O346" s="32"/>
      <c r="P346" s="32"/>
      <c r="Q346" s="12"/>
      <c r="R346" s="3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>
      <c r="A347" s="3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32"/>
      <c r="N347" s="32"/>
      <c r="O347" s="32"/>
      <c r="P347" s="32"/>
      <c r="Q347" s="12"/>
      <c r="R347" s="3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>
      <c r="A348" s="3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32"/>
      <c r="N348" s="32"/>
      <c r="O348" s="32"/>
      <c r="P348" s="32"/>
      <c r="Q348" s="12"/>
      <c r="R348" s="3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>
      <c r="A349" s="3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32"/>
      <c r="N349" s="32"/>
      <c r="O349" s="32"/>
      <c r="P349" s="32"/>
      <c r="Q349" s="12"/>
      <c r="R349" s="3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>
      <c r="A350" s="3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32"/>
      <c r="N350" s="32"/>
      <c r="O350" s="32"/>
      <c r="P350" s="32"/>
      <c r="Q350" s="12"/>
      <c r="R350" s="3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>
      <c r="A351" s="3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32"/>
      <c r="N351" s="32"/>
      <c r="O351" s="32"/>
      <c r="P351" s="32"/>
      <c r="Q351" s="12"/>
      <c r="R351" s="3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>
      <c r="A352" s="3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32"/>
      <c r="N352" s="32"/>
      <c r="O352" s="32"/>
      <c r="P352" s="32"/>
      <c r="Q352" s="12"/>
      <c r="R352" s="3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>
      <c r="A353" s="3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32"/>
      <c r="N353" s="32"/>
      <c r="O353" s="32"/>
      <c r="P353" s="32"/>
      <c r="Q353" s="12"/>
      <c r="R353" s="3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>
      <c r="A354" s="3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32"/>
      <c r="N354" s="32"/>
      <c r="O354" s="32"/>
      <c r="P354" s="32"/>
      <c r="Q354" s="12"/>
      <c r="R354" s="3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>
      <c r="A355" s="3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32"/>
      <c r="N355" s="32"/>
      <c r="O355" s="32"/>
      <c r="P355" s="32"/>
      <c r="Q355" s="12"/>
      <c r="R355" s="3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>
      <c r="A356" s="3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32"/>
      <c r="N356" s="32"/>
      <c r="O356" s="32"/>
      <c r="P356" s="32"/>
      <c r="Q356" s="12"/>
      <c r="R356" s="3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>
      <c r="A357" s="3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32"/>
      <c r="N357" s="32"/>
      <c r="O357" s="32"/>
      <c r="P357" s="32"/>
      <c r="Q357" s="12"/>
      <c r="R357" s="3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>
      <c r="A358" s="3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32"/>
      <c r="N358" s="32"/>
      <c r="O358" s="32"/>
      <c r="P358" s="32"/>
      <c r="Q358" s="12"/>
      <c r="R358" s="3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>
      <c r="A359" s="3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32"/>
      <c r="N359" s="32"/>
      <c r="O359" s="32"/>
      <c r="P359" s="32"/>
      <c r="Q359" s="12"/>
      <c r="R359" s="3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>
      <c r="A360" s="3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32"/>
      <c r="N360" s="32"/>
      <c r="O360" s="32"/>
      <c r="P360" s="32"/>
      <c r="Q360" s="12"/>
      <c r="R360" s="3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>
      <c r="A361" s="3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32"/>
      <c r="N361" s="32"/>
      <c r="O361" s="32"/>
      <c r="P361" s="32"/>
      <c r="Q361" s="12"/>
      <c r="R361" s="3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>
      <c r="A362" s="3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32"/>
      <c r="N362" s="32"/>
      <c r="O362" s="32"/>
      <c r="P362" s="32"/>
      <c r="Q362" s="12"/>
      <c r="R362" s="3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>
      <c r="A363" s="3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32"/>
      <c r="N363" s="32"/>
      <c r="O363" s="32"/>
      <c r="P363" s="32"/>
      <c r="Q363" s="12"/>
      <c r="R363" s="3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>
      <c r="A364" s="3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32"/>
      <c r="N364" s="32"/>
      <c r="O364" s="32"/>
      <c r="P364" s="32"/>
      <c r="Q364" s="12"/>
      <c r="R364" s="3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>
      <c r="A365" s="3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32"/>
      <c r="N365" s="32"/>
      <c r="O365" s="32"/>
      <c r="P365" s="32"/>
      <c r="Q365" s="12"/>
      <c r="R365" s="3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>
      <c r="A366" s="3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32"/>
      <c r="N366" s="32"/>
      <c r="O366" s="32"/>
      <c r="P366" s="32"/>
      <c r="Q366" s="12"/>
      <c r="R366" s="3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>
      <c r="A367" s="3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32"/>
      <c r="N367" s="32"/>
      <c r="O367" s="32"/>
      <c r="P367" s="32"/>
      <c r="Q367" s="12"/>
      <c r="R367" s="3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>
      <c r="A368" s="3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32"/>
      <c r="N368" s="32"/>
      <c r="O368" s="32"/>
      <c r="P368" s="32"/>
      <c r="Q368" s="12"/>
      <c r="R368" s="3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>
      <c r="A369" s="3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32"/>
      <c r="N369" s="32"/>
      <c r="O369" s="32"/>
      <c r="P369" s="32"/>
      <c r="Q369" s="12"/>
      <c r="R369" s="3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>
      <c r="A370" s="3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32"/>
      <c r="N370" s="32"/>
      <c r="O370" s="32"/>
      <c r="P370" s="32"/>
      <c r="Q370" s="12"/>
      <c r="R370" s="3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>
      <c r="A371" s="3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32"/>
      <c r="N371" s="32"/>
      <c r="O371" s="32"/>
      <c r="P371" s="32"/>
      <c r="Q371" s="12"/>
      <c r="R371" s="3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>
      <c r="A372" s="3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32"/>
      <c r="N372" s="32"/>
      <c r="O372" s="32"/>
      <c r="P372" s="32"/>
      <c r="Q372" s="12"/>
      <c r="R372" s="3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>
      <c r="A373" s="3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32"/>
      <c r="N373" s="32"/>
      <c r="O373" s="32"/>
      <c r="P373" s="32"/>
      <c r="Q373" s="12"/>
      <c r="R373" s="3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>
      <c r="A374" s="3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32"/>
      <c r="N374" s="32"/>
      <c r="O374" s="32"/>
      <c r="P374" s="32"/>
      <c r="Q374" s="12"/>
      <c r="R374" s="3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>
      <c r="A375" s="3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32"/>
      <c r="N375" s="32"/>
      <c r="O375" s="32"/>
      <c r="P375" s="32"/>
      <c r="Q375" s="12"/>
      <c r="R375" s="3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>
      <c r="A376" s="3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32"/>
      <c r="N376" s="32"/>
      <c r="O376" s="32"/>
      <c r="P376" s="32"/>
      <c r="Q376" s="12"/>
      <c r="R376" s="3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>
      <c r="A377" s="3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32"/>
      <c r="N377" s="32"/>
      <c r="O377" s="32"/>
      <c r="P377" s="32"/>
      <c r="Q377" s="12"/>
      <c r="R377" s="3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>
      <c r="A378" s="3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32"/>
      <c r="N378" s="32"/>
      <c r="O378" s="32"/>
      <c r="P378" s="32"/>
      <c r="Q378" s="12"/>
      <c r="R378" s="3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>
      <c r="A379" s="3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32"/>
      <c r="N379" s="32"/>
      <c r="O379" s="32"/>
      <c r="P379" s="32"/>
      <c r="Q379" s="12"/>
      <c r="R379" s="3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>
      <c r="A380" s="3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32"/>
      <c r="N380" s="32"/>
      <c r="O380" s="32"/>
      <c r="P380" s="32"/>
      <c r="Q380" s="12"/>
      <c r="R380" s="3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>
      <c r="A381" s="3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32"/>
      <c r="N381" s="32"/>
      <c r="O381" s="32"/>
      <c r="P381" s="32"/>
      <c r="Q381" s="12"/>
      <c r="R381" s="3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>
      <c r="A382" s="3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32"/>
      <c r="N382" s="32"/>
      <c r="O382" s="32"/>
      <c r="P382" s="32"/>
      <c r="Q382" s="12"/>
      <c r="R382" s="3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>
      <c r="A383" s="3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32"/>
      <c r="N383" s="32"/>
      <c r="O383" s="32"/>
      <c r="P383" s="32"/>
      <c r="Q383" s="12"/>
      <c r="R383" s="3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>
      <c r="A384" s="3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32"/>
      <c r="N384" s="32"/>
      <c r="O384" s="32"/>
      <c r="P384" s="32"/>
      <c r="Q384" s="12"/>
      <c r="R384" s="3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>
      <c r="A385" s="3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32"/>
      <c r="N385" s="32"/>
      <c r="O385" s="32"/>
      <c r="P385" s="32"/>
      <c r="Q385" s="12"/>
      <c r="R385" s="3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>
      <c r="A386" s="3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32"/>
      <c r="N386" s="32"/>
      <c r="O386" s="32"/>
      <c r="P386" s="32"/>
      <c r="Q386" s="12"/>
      <c r="R386" s="3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>
      <c r="A387" s="3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32"/>
      <c r="N387" s="32"/>
      <c r="O387" s="32"/>
      <c r="P387" s="32"/>
      <c r="Q387" s="12"/>
      <c r="R387" s="3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>
      <c r="A388" s="3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32"/>
      <c r="N388" s="32"/>
      <c r="O388" s="32"/>
      <c r="P388" s="32"/>
      <c r="Q388" s="12"/>
      <c r="R388" s="3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>
      <c r="A389" s="3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32"/>
      <c r="N389" s="32"/>
      <c r="O389" s="32"/>
      <c r="P389" s="32"/>
      <c r="Q389" s="12"/>
      <c r="R389" s="3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>
      <c r="A390" s="3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32"/>
      <c r="N390" s="32"/>
      <c r="O390" s="32"/>
      <c r="P390" s="32"/>
      <c r="Q390" s="12"/>
      <c r="R390" s="3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>
      <c r="A391" s="3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32"/>
      <c r="N391" s="32"/>
      <c r="O391" s="32"/>
      <c r="P391" s="32"/>
      <c r="Q391" s="12"/>
      <c r="R391" s="3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>
      <c r="A392" s="3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32"/>
      <c r="N392" s="32"/>
      <c r="O392" s="32"/>
      <c r="P392" s="32"/>
      <c r="Q392" s="12"/>
      <c r="R392" s="3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>
      <c r="A393" s="3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32"/>
      <c r="N393" s="32"/>
      <c r="O393" s="32"/>
      <c r="P393" s="32"/>
      <c r="Q393" s="12"/>
      <c r="R393" s="3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>
      <c r="A394" s="3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32"/>
      <c r="N394" s="32"/>
      <c r="O394" s="32"/>
      <c r="P394" s="32"/>
      <c r="Q394" s="12"/>
      <c r="R394" s="3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>
      <c r="A395" s="3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32"/>
      <c r="N395" s="32"/>
      <c r="O395" s="32"/>
      <c r="P395" s="32"/>
      <c r="Q395" s="12"/>
      <c r="R395" s="3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>
      <c r="A396" s="3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32"/>
      <c r="N396" s="32"/>
      <c r="O396" s="32"/>
      <c r="P396" s="32"/>
      <c r="Q396" s="12"/>
      <c r="R396" s="3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>
      <c r="A397" s="3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32"/>
      <c r="N397" s="32"/>
      <c r="O397" s="32"/>
      <c r="P397" s="32"/>
      <c r="Q397" s="12"/>
      <c r="R397" s="3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>
      <c r="A398" s="3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32"/>
      <c r="N398" s="32"/>
      <c r="O398" s="32"/>
      <c r="P398" s="32"/>
      <c r="Q398" s="12"/>
      <c r="R398" s="3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>
      <c r="A399" s="3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32"/>
      <c r="N399" s="32"/>
      <c r="O399" s="32"/>
      <c r="P399" s="32"/>
      <c r="Q399" s="12"/>
      <c r="R399" s="3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>
      <c r="A400" s="3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32"/>
      <c r="N400" s="32"/>
      <c r="O400" s="32"/>
      <c r="P400" s="32"/>
      <c r="Q400" s="12"/>
      <c r="R400" s="3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>
      <c r="A401" s="3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32"/>
      <c r="N401" s="32"/>
      <c r="O401" s="32"/>
      <c r="P401" s="32"/>
      <c r="Q401" s="12"/>
      <c r="R401" s="3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>
      <c r="A402" s="3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32"/>
      <c r="N402" s="32"/>
      <c r="O402" s="32"/>
      <c r="P402" s="32"/>
      <c r="Q402" s="12"/>
      <c r="R402" s="3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>
      <c r="A403" s="3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32"/>
      <c r="N403" s="32"/>
      <c r="O403" s="32"/>
      <c r="P403" s="32"/>
      <c r="Q403" s="12"/>
      <c r="R403" s="3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>
      <c r="A404" s="3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32"/>
      <c r="N404" s="32"/>
      <c r="O404" s="32"/>
      <c r="P404" s="32"/>
      <c r="Q404" s="12"/>
      <c r="R404" s="3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>
      <c r="A405" s="3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32"/>
      <c r="N405" s="32"/>
      <c r="O405" s="32"/>
      <c r="P405" s="32"/>
      <c r="Q405" s="12"/>
      <c r="R405" s="3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>
      <c r="A406" s="3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32"/>
      <c r="N406" s="32"/>
      <c r="O406" s="32"/>
      <c r="P406" s="32"/>
      <c r="Q406" s="12"/>
      <c r="R406" s="3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>
      <c r="A407" s="3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32"/>
      <c r="N407" s="32"/>
      <c r="O407" s="32"/>
      <c r="P407" s="32"/>
      <c r="Q407" s="12"/>
      <c r="R407" s="3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>
      <c r="A408" s="3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32"/>
      <c r="N408" s="32"/>
      <c r="O408" s="32"/>
      <c r="P408" s="32"/>
      <c r="Q408" s="12"/>
      <c r="R408" s="3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>
      <c r="A409" s="3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32"/>
      <c r="N409" s="32"/>
      <c r="O409" s="32"/>
      <c r="P409" s="32"/>
      <c r="Q409" s="12"/>
      <c r="R409" s="3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>
      <c r="A410" s="3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32"/>
      <c r="N410" s="32"/>
      <c r="O410" s="32"/>
      <c r="P410" s="32"/>
      <c r="Q410" s="12"/>
      <c r="R410" s="3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>
      <c r="A411" s="3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32"/>
      <c r="N411" s="32"/>
      <c r="O411" s="32"/>
      <c r="P411" s="32"/>
      <c r="Q411" s="12"/>
      <c r="R411" s="3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>
      <c r="A412" s="3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32"/>
      <c r="N412" s="32"/>
      <c r="O412" s="32"/>
      <c r="P412" s="32"/>
      <c r="Q412" s="12"/>
      <c r="R412" s="3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>
      <c r="A413" s="3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32"/>
      <c r="N413" s="32"/>
      <c r="O413" s="32"/>
      <c r="P413" s="32"/>
      <c r="Q413" s="12"/>
      <c r="R413" s="3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>
      <c r="A414" s="3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32"/>
      <c r="N414" s="32"/>
      <c r="O414" s="32"/>
      <c r="P414" s="32"/>
      <c r="Q414" s="12"/>
      <c r="R414" s="3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>
      <c r="A415" s="3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32"/>
      <c r="N415" s="32"/>
      <c r="O415" s="32"/>
      <c r="P415" s="32"/>
      <c r="Q415" s="12"/>
      <c r="R415" s="3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>
      <c r="A416" s="3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32"/>
      <c r="N416" s="32"/>
      <c r="O416" s="32"/>
      <c r="P416" s="32"/>
      <c r="Q416" s="12"/>
      <c r="R416" s="3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>
      <c r="A417" s="3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32"/>
      <c r="N417" s="32"/>
      <c r="O417" s="32"/>
      <c r="P417" s="32"/>
      <c r="Q417" s="12"/>
      <c r="R417" s="3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>
      <c r="A418" s="3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32"/>
      <c r="N418" s="32"/>
      <c r="O418" s="32"/>
      <c r="P418" s="32"/>
      <c r="Q418" s="12"/>
      <c r="R418" s="3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>
      <c r="A419" s="3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32"/>
      <c r="N419" s="32"/>
      <c r="O419" s="32"/>
      <c r="P419" s="32"/>
      <c r="Q419" s="12"/>
      <c r="R419" s="3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>
      <c r="A420" s="3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32"/>
      <c r="N420" s="32"/>
      <c r="O420" s="32"/>
      <c r="P420" s="32"/>
      <c r="Q420" s="12"/>
      <c r="R420" s="3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>
      <c r="A421" s="3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32"/>
      <c r="N421" s="32"/>
      <c r="O421" s="32"/>
      <c r="P421" s="32"/>
      <c r="Q421" s="12"/>
      <c r="R421" s="3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>
      <c r="A422" s="3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32"/>
      <c r="N422" s="32"/>
      <c r="O422" s="32"/>
      <c r="P422" s="32"/>
      <c r="Q422" s="12"/>
      <c r="R422" s="3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>
      <c r="A423" s="3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32"/>
      <c r="N423" s="32"/>
      <c r="O423" s="32"/>
      <c r="P423" s="32"/>
      <c r="Q423" s="12"/>
      <c r="R423" s="3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>
      <c r="A424" s="3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32"/>
      <c r="N424" s="32"/>
      <c r="O424" s="32"/>
      <c r="P424" s="32"/>
      <c r="Q424" s="12"/>
      <c r="R424" s="3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>
      <c r="A425" s="3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32"/>
      <c r="N425" s="32"/>
      <c r="O425" s="32"/>
      <c r="P425" s="32"/>
      <c r="Q425" s="12"/>
      <c r="R425" s="3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>
      <c r="A426" s="3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32"/>
      <c r="N426" s="32"/>
      <c r="O426" s="32"/>
      <c r="P426" s="32"/>
      <c r="Q426" s="12"/>
      <c r="R426" s="3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>
      <c r="A427" s="3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32"/>
      <c r="N427" s="32"/>
      <c r="O427" s="32"/>
      <c r="P427" s="32"/>
      <c r="Q427" s="12"/>
      <c r="R427" s="3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>
      <c r="A428" s="3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32"/>
      <c r="N428" s="32"/>
      <c r="O428" s="32"/>
      <c r="P428" s="32"/>
      <c r="Q428" s="12"/>
      <c r="R428" s="3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>
      <c r="A429" s="3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32"/>
      <c r="N429" s="32"/>
      <c r="O429" s="32"/>
      <c r="P429" s="32"/>
      <c r="Q429" s="12"/>
      <c r="R429" s="3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>
      <c r="A430" s="3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32"/>
      <c r="N430" s="32"/>
      <c r="O430" s="32"/>
      <c r="P430" s="32"/>
      <c r="Q430" s="12"/>
      <c r="R430" s="3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>
      <c r="A431" s="3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32"/>
      <c r="N431" s="32"/>
      <c r="O431" s="32"/>
      <c r="P431" s="32"/>
      <c r="Q431" s="12"/>
      <c r="R431" s="3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>
      <c r="A432" s="3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32"/>
      <c r="N432" s="32"/>
      <c r="O432" s="32"/>
      <c r="P432" s="32"/>
      <c r="Q432" s="12"/>
      <c r="R432" s="3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>
      <c r="A433" s="3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32"/>
      <c r="N433" s="32"/>
      <c r="O433" s="32"/>
      <c r="P433" s="32"/>
      <c r="Q433" s="12"/>
      <c r="R433" s="3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>
      <c r="A434" s="3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32"/>
      <c r="N434" s="32"/>
      <c r="O434" s="32"/>
      <c r="P434" s="32"/>
      <c r="Q434" s="12"/>
      <c r="R434" s="3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>
      <c r="A435" s="3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32"/>
      <c r="N435" s="32"/>
      <c r="O435" s="32"/>
      <c r="P435" s="32"/>
      <c r="Q435" s="12"/>
      <c r="R435" s="3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>
      <c r="A436" s="3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32"/>
      <c r="N436" s="32"/>
      <c r="O436" s="32"/>
      <c r="P436" s="32"/>
      <c r="Q436" s="12"/>
      <c r="R436" s="3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>
      <c r="A437" s="3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32"/>
      <c r="N437" s="32"/>
      <c r="O437" s="32"/>
      <c r="P437" s="32"/>
      <c r="Q437" s="12"/>
      <c r="R437" s="3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>
      <c r="A438" s="3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32"/>
      <c r="N438" s="32"/>
      <c r="O438" s="32"/>
      <c r="P438" s="32"/>
      <c r="Q438" s="12"/>
      <c r="R438" s="3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>
      <c r="A439" s="3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32"/>
      <c r="N439" s="32"/>
      <c r="O439" s="32"/>
      <c r="P439" s="32"/>
      <c r="Q439" s="12"/>
      <c r="R439" s="3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>
      <c r="A440" s="3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32"/>
      <c r="N440" s="32"/>
      <c r="O440" s="32"/>
      <c r="P440" s="32"/>
      <c r="Q440" s="12"/>
      <c r="R440" s="3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>
      <c r="A441" s="3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32"/>
      <c r="N441" s="32"/>
      <c r="O441" s="32"/>
      <c r="P441" s="32"/>
      <c r="Q441" s="12"/>
      <c r="R441" s="3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>
      <c r="A442" s="3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32"/>
      <c r="N442" s="32"/>
      <c r="O442" s="32"/>
      <c r="P442" s="32"/>
      <c r="Q442" s="12"/>
      <c r="R442" s="3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>
      <c r="A443" s="3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32"/>
      <c r="N443" s="32"/>
      <c r="O443" s="32"/>
      <c r="P443" s="32"/>
      <c r="Q443" s="12"/>
      <c r="R443" s="3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>
      <c r="A444" s="3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32"/>
      <c r="N444" s="32"/>
      <c r="O444" s="32"/>
      <c r="P444" s="32"/>
      <c r="Q444" s="12"/>
      <c r="R444" s="3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>
      <c r="A445" s="3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32"/>
      <c r="N445" s="32"/>
      <c r="O445" s="32"/>
      <c r="P445" s="32"/>
      <c r="Q445" s="12"/>
      <c r="R445" s="3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>
      <c r="A446" s="3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32"/>
      <c r="N446" s="32"/>
      <c r="O446" s="32"/>
      <c r="P446" s="32"/>
      <c r="Q446" s="12"/>
      <c r="R446" s="3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>
      <c r="A447" s="3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32"/>
      <c r="N447" s="32"/>
      <c r="O447" s="32"/>
      <c r="P447" s="32"/>
      <c r="Q447" s="12"/>
      <c r="R447" s="3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>
      <c r="A448" s="3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32"/>
      <c r="N448" s="32"/>
      <c r="O448" s="32"/>
      <c r="P448" s="32"/>
      <c r="Q448" s="12"/>
      <c r="R448" s="3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>
      <c r="A449" s="3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32"/>
      <c r="N449" s="32"/>
      <c r="O449" s="32"/>
      <c r="P449" s="32"/>
      <c r="Q449" s="12"/>
      <c r="R449" s="3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>
      <c r="A450" s="3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32"/>
      <c r="N450" s="32"/>
      <c r="O450" s="32"/>
      <c r="P450" s="32"/>
      <c r="Q450" s="12"/>
      <c r="R450" s="3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>
      <c r="A451" s="3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32"/>
      <c r="N451" s="32"/>
      <c r="O451" s="32"/>
      <c r="P451" s="32"/>
      <c r="Q451" s="12"/>
      <c r="R451" s="3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>
      <c r="A452" s="3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32"/>
      <c r="N452" s="32"/>
      <c r="O452" s="32"/>
      <c r="P452" s="32"/>
      <c r="Q452" s="12"/>
      <c r="R452" s="3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>
      <c r="A453" s="3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32"/>
      <c r="N453" s="32"/>
      <c r="O453" s="32"/>
      <c r="P453" s="32"/>
      <c r="Q453" s="12"/>
      <c r="R453" s="3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>
      <c r="A454" s="3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32"/>
      <c r="N454" s="32"/>
      <c r="O454" s="32"/>
      <c r="P454" s="32"/>
      <c r="Q454" s="12"/>
      <c r="R454" s="3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>
      <c r="A455" s="3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32"/>
      <c r="N455" s="32"/>
      <c r="O455" s="32"/>
      <c r="P455" s="32"/>
      <c r="Q455" s="12"/>
      <c r="R455" s="3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>
      <c r="A456" s="3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32"/>
      <c r="N456" s="32"/>
      <c r="O456" s="32"/>
      <c r="P456" s="32"/>
      <c r="Q456" s="12"/>
      <c r="R456" s="3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>
      <c r="A457" s="3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32"/>
      <c r="N457" s="32"/>
      <c r="O457" s="32"/>
      <c r="P457" s="32"/>
      <c r="Q457" s="12"/>
      <c r="R457" s="3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>
      <c r="A458" s="3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32"/>
      <c r="N458" s="32"/>
      <c r="O458" s="32"/>
      <c r="P458" s="32"/>
      <c r="Q458" s="12"/>
      <c r="R458" s="3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>
      <c r="A459" s="3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32"/>
      <c r="N459" s="32"/>
      <c r="O459" s="32"/>
      <c r="P459" s="32"/>
      <c r="Q459" s="12"/>
      <c r="R459" s="3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>
      <c r="A460" s="3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32"/>
      <c r="N460" s="32"/>
      <c r="O460" s="32"/>
      <c r="P460" s="32"/>
      <c r="Q460" s="12"/>
      <c r="R460" s="3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>
      <c r="A461" s="3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32"/>
      <c r="N461" s="32"/>
      <c r="O461" s="32"/>
      <c r="P461" s="32"/>
      <c r="Q461" s="12"/>
      <c r="R461" s="3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>
      <c r="A462" s="3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32"/>
      <c r="N462" s="32"/>
      <c r="O462" s="32"/>
      <c r="P462" s="32"/>
      <c r="Q462" s="12"/>
      <c r="R462" s="3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>
      <c r="A463" s="3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32"/>
      <c r="N463" s="32"/>
      <c r="O463" s="32"/>
      <c r="P463" s="32"/>
      <c r="Q463" s="12"/>
      <c r="R463" s="3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>
      <c r="A464" s="3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32"/>
      <c r="N464" s="32"/>
      <c r="O464" s="32"/>
      <c r="P464" s="32"/>
      <c r="Q464" s="12"/>
      <c r="R464" s="3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>
      <c r="A465" s="3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32"/>
      <c r="N465" s="32"/>
      <c r="O465" s="32"/>
      <c r="P465" s="32"/>
      <c r="Q465" s="12"/>
      <c r="R465" s="3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>
      <c r="A466" s="3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32"/>
      <c r="N466" s="32"/>
      <c r="O466" s="32"/>
      <c r="P466" s="32"/>
      <c r="Q466" s="12"/>
      <c r="R466" s="3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>
      <c r="A467" s="3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32"/>
      <c r="N467" s="32"/>
      <c r="O467" s="32"/>
      <c r="P467" s="32"/>
      <c r="Q467" s="12"/>
      <c r="R467" s="3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>
      <c r="A468" s="3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32"/>
      <c r="N468" s="32"/>
      <c r="O468" s="32"/>
      <c r="P468" s="32"/>
      <c r="Q468" s="12"/>
      <c r="R468" s="3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>
      <c r="A469" s="3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32"/>
      <c r="N469" s="32"/>
      <c r="O469" s="32"/>
      <c r="P469" s="32"/>
      <c r="Q469" s="12"/>
      <c r="R469" s="3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>
      <c r="A470" s="3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32"/>
      <c r="N470" s="32"/>
      <c r="O470" s="32"/>
      <c r="P470" s="32"/>
      <c r="Q470" s="12"/>
      <c r="R470" s="3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>
      <c r="A471" s="3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32"/>
      <c r="N471" s="32"/>
      <c r="O471" s="32"/>
      <c r="P471" s="32"/>
      <c r="Q471" s="12"/>
      <c r="R471" s="3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>
      <c r="A472" s="3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32"/>
      <c r="N472" s="32"/>
      <c r="O472" s="32"/>
      <c r="P472" s="32"/>
      <c r="Q472" s="12"/>
      <c r="R472" s="3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>
      <c r="A473" s="3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32"/>
      <c r="N473" s="32"/>
      <c r="O473" s="32"/>
      <c r="P473" s="32"/>
      <c r="Q473" s="12"/>
      <c r="R473" s="3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>
      <c r="A474" s="3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32"/>
      <c r="N474" s="32"/>
      <c r="O474" s="32"/>
      <c r="P474" s="32"/>
      <c r="Q474" s="12"/>
      <c r="R474" s="3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>
      <c r="A475" s="3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32"/>
      <c r="N475" s="32"/>
      <c r="O475" s="32"/>
      <c r="P475" s="32"/>
      <c r="Q475" s="12"/>
      <c r="R475" s="3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>
      <c r="A476" s="3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32"/>
      <c r="N476" s="32"/>
      <c r="O476" s="32"/>
      <c r="P476" s="32"/>
      <c r="Q476" s="12"/>
      <c r="R476" s="3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>
      <c r="A477" s="3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32"/>
      <c r="N477" s="32"/>
      <c r="O477" s="32"/>
      <c r="P477" s="32"/>
      <c r="Q477" s="12"/>
      <c r="R477" s="3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>
      <c r="A478" s="3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32"/>
      <c r="N478" s="32"/>
      <c r="O478" s="32"/>
      <c r="P478" s="32"/>
      <c r="Q478" s="12"/>
      <c r="R478" s="3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>
      <c r="A479" s="3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32"/>
      <c r="N479" s="32"/>
      <c r="O479" s="32"/>
      <c r="P479" s="32"/>
      <c r="Q479" s="12"/>
      <c r="R479" s="3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>
      <c r="A480" s="3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32"/>
      <c r="N480" s="32"/>
      <c r="O480" s="32"/>
      <c r="P480" s="32"/>
      <c r="Q480" s="12"/>
      <c r="R480" s="3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>
      <c r="A481" s="3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32"/>
      <c r="N481" s="32"/>
      <c r="O481" s="32"/>
      <c r="P481" s="32"/>
      <c r="Q481" s="12"/>
      <c r="R481" s="3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>
      <c r="A482" s="3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32"/>
      <c r="N482" s="32"/>
      <c r="O482" s="32"/>
      <c r="P482" s="32"/>
      <c r="Q482" s="12"/>
      <c r="R482" s="3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>
      <c r="A483" s="3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32"/>
      <c r="N483" s="32"/>
      <c r="O483" s="32"/>
      <c r="P483" s="32"/>
      <c r="Q483" s="12"/>
      <c r="R483" s="3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>
      <c r="A484" s="3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32"/>
      <c r="N484" s="32"/>
      <c r="O484" s="32"/>
      <c r="P484" s="32"/>
      <c r="Q484" s="12"/>
      <c r="R484" s="3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>
      <c r="A485" s="3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32"/>
      <c r="N485" s="32"/>
      <c r="O485" s="32"/>
      <c r="P485" s="32"/>
      <c r="Q485" s="12"/>
      <c r="R485" s="3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>
      <c r="A486" s="3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32"/>
      <c r="N486" s="32"/>
      <c r="O486" s="32"/>
      <c r="P486" s="32"/>
      <c r="Q486" s="12"/>
      <c r="R486" s="3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>
      <c r="A487" s="3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32"/>
      <c r="N487" s="32"/>
      <c r="O487" s="32"/>
      <c r="P487" s="32"/>
      <c r="Q487" s="12"/>
      <c r="R487" s="3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>
      <c r="A488" s="3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32"/>
      <c r="N488" s="32"/>
      <c r="O488" s="32"/>
      <c r="P488" s="32"/>
      <c r="Q488" s="12"/>
      <c r="R488" s="3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>
      <c r="A489" s="3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32"/>
      <c r="N489" s="32"/>
      <c r="O489" s="32"/>
      <c r="P489" s="32"/>
      <c r="Q489" s="12"/>
      <c r="R489" s="3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>
      <c r="A490" s="3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32"/>
      <c r="N490" s="32"/>
      <c r="O490" s="32"/>
      <c r="P490" s="32"/>
      <c r="Q490" s="12"/>
      <c r="R490" s="3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>
      <c r="A491" s="3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32"/>
      <c r="N491" s="32"/>
      <c r="O491" s="32"/>
      <c r="P491" s="32"/>
      <c r="Q491" s="12"/>
      <c r="R491" s="3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>
      <c r="A492" s="3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32"/>
      <c r="N492" s="32"/>
      <c r="O492" s="32"/>
      <c r="P492" s="32"/>
      <c r="Q492" s="12"/>
      <c r="R492" s="3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>
      <c r="A493" s="3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32"/>
      <c r="N493" s="32"/>
      <c r="O493" s="32"/>
      <c r="P493" s="32"/>
      <c r="Q493" s="12"/>
      <c r="R493" s="3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>
      <c r="A494" s="3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32"/>
      <c r="N494" s="32"/>
      <c r="O494" s="32"/>
      <c r="P494" s="32"/>
      <c r="Q494" s="12"/>
      <c r="R494" s="3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>
      <c r="A495" s="3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32"/>
      <c r="N495" s="32"/>
      <c r="O495" s="32"/>
      <c r="P495" s="32"/>
      <c r="Q495" s="12"/>
      <c r="R495" s="3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>
      <c r="A496" s="3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32"/>
      <c r="N496" s="32"/>
      <c r="O496" s="32"/>
      <c r="P496" s="32"/>
      <c r="Q496" s="12"/>
      <c r="R496" s="3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>
      <c r="A497" s="3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32"/>
      <c r="N497" s="32"/>
      <c r="O497" s="32"/>
      <c r="P497" s="32"/>
      <c r="Q497" s="12"/>
      <c r="R497" s="3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>
      <c r="A498" s="3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32"/>
      <c r="N498" s="32"/>
      <c r="O498" s="32"/>
      <c r="P498" s="32"/>
      <c r="Q498" s="12"/>
      <c r="R498" s="3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>
      <c r="A499" s="3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32"/>
      <c r="N499" s="32"/>
      <c r="O499" s="32"/>
      <c r="P499" s="32"/>
      <c r="Q499" s="12"/>
      <c r="R499" s="3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>
      <c r="A500" s="3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32"/>
      <c r="N500" s="32"/>
      <c r="O500" s="32"/>
      <c r="P500" s="32"/>
      <c r="Q500" s="12"/>
      <c r="R500" s="3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>
      <c r="A501" s="3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32"/>
      <c r="N501" s="32"/>
      <c r="O501" s="32"/>
      <c r="P501" s="32"/>
      <c r="Q501" s="12"/>
      <c r="R501" s="3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>
      <c r="A502" s="3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32"/>
      <c r="N502" s="32"/>
      <c r="O502" s="32"/>
      <c r="P502" s="32"/>
      <c r="Q502" s="12"/>
      <c r="R502" s="3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>
      <c r="A503" s="3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32"/>
      <c r="N503" s="32"/>
      <c r="O503" s="32"/>
      <c r="P503" s="32"/>
      <c r="Q503" s="12"/>
      <c r="R503" s="3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</row>
    <row r="504">
      <c r="A504" s="3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32"/>
      <c r="N504" s="32"/>
      <c r="O504" s="32"/>
      <c r="P504" s="32"/>
      <c r="Q504" s="12"/>
      <c r="R504" s="3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</row>
    <row r="505">
      <c r="A505" s="3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32"/>
      <c r="N505" s="32"/>
      <c r="O505" s="32"/>
      <c r="P505" s="32"/>
      <c r="Q505" s="12"/>
      <c r="R505" s="3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</row>
    <row r="506">
      <c r="A506" s="3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32"/>
      <c r="N506" s="32"/>
      <c r="O506" s="32"/>
      <c r="P506" s="32"/>
      <c r="Q506" s="12"/>
      <c r="R506" s="3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</row>
    <row r="507">
      <c r="A507" s="3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32"/>
      <c r="N507" s="32"/>
      <c r="O507" s="32"/>
      <c r="P507" s="32"/>
      <c r="Q507" s="12"/>
      <c r="R507" s="3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</row>
    <row r="508">
      <c r="A508" s="3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32"/>
      <c r="N508" s="32"/>
      <c r="O508" s="32"/>
      <c r="P508" s="32"/>
      <c r="Q508" s="12"/>
      <c r="R508" s="3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</row>
    <row r="509">
      <c r="A509" s="3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32"/>
      <c r="N509" s="32"/>
      <c r="O509" s="32"/>
      <c r="P509" s="32"/>
      <c r="Q509" s="12"/>
      <c r="R509" s="3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</row>
    <row r="510">
      <c r="A510" s="3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32"/>
      <c r="N510" s="32"/>
      <c r="O510" s="32"/>
      <c r="P510" s="32"/>
      <c r="Q510" s="12"/>
      <c r="R510" s="3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</row>
    <row r="511">
      <c r="A511" s="3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32"/>
      <c r="N511" s="32"/>
      <c r="O511" s="32"/>
      <c r="P511" s="32"/>
      <c r="Q511" s="12"/>
      <c r="R511" s="3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</row>
    <row r="512">
      <c r="A512" s="3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32"/>
      <c r="N512" s="32"/>
      <c r="O512" s="32"/>
      <c r="P512" s="32"/>
      <c r="Q512" s="12"/>
      <c r="R512" s="3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</row>
    <row r="513">
      <c r="A513" s="3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32"/>
      <c r="N513" s="32"/>
      <c r="O513" s="32"/>
      <c r="P513" s="32"/>
      <c r="Q513" s="12"/>
      <c r="R513" s="3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</row>
    <row r="514">
      <c r="A514" s="3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32"/>
      <c r="N514" s="32"/>
      <c r="O514" s="32"/>
      <c r="P514" s="32"/>
      <c r="Q514" s="12"/>
      <c r="R514" s="3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</row>
    <row r="515">
      <c r="A515" s="3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32"/>
      <c r="N515" s="32"/>
      <c r="O515" s="32"/>
      <c r="P515" s="32"/>
      <c r="Q515" s="12"/>
      <c r="R515" s="3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</row>
    <row r="516">
      <c r="A516" s="3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32"/>
      <c r="N516" s="32"/>
      <c r="O516" s="32"/>
      <c r="P516" s="32"/>
      <c r="Q516" s="12"/>
      <c r="R516" s="3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</row>
    <row r="517">
      <c r="A517" s="3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32"/>
      <c r="N517" s="32"/>
      <c r="O517" s="32"/>
      <c r="P517" s="32"/>
      <c r="Q517" s="12"/>
      <c r="R517" s="3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</row>
    <row r="518">
      <c r="A518" s="3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32"/>
      <c r="N518" s="32"/>
      <c r="O518" s="32"/>
      <c r="P518" s="32"/>
      <c r="Q518" s="12"/>
      <c r="R518" s="3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</row>
    <row r="519">
      <c r="A519" s="3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32"/>
      <c r="N519" s="32"/>
      <c r="O519" s="32"/>
      <c r="P519" s="32"/>
      <c r="Q519" s="12"/>
      <c r="R519" s="3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</row>
    <row r="520">
      <c r="A520" s="3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32"/>
      <c r="N520" s="32"/>
      <c r="O520" s="32"/>
      <c r="P520" s="32"/>
      <c r="Q520" s="12"/>
      <c r="R520" s="3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</row>
    <row r="521">
      <c r="A521" s="3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32"/>
      <c r="N521" s="32"/>
      <c r="O521" s="32"/>
      <c r="P521" s="32"/>
      <c r="Q521" s="12"/>
      <c r="R521" s="3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</row>
    <row r="522">
      <c r="A522" s="3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32"/>
      <c r="N522" s="32"/>
      <c r="O522" s="32"/>
      <c r="P522" s="32"/>
      <c r="Q522" s="12"/>
      <c r="R522" s="3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</row>
    <row r="523">
      <c r="A523" s="3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32"/>
      <c r="N523" s="32"/>
      <c r="O523" s="32"/>
      <c r="P523" s="32"/>
      <c r="Q523" s="12"/>
      <c r="R523" s="3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</row>
    <row r="524">
      <c r="A524" s="3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32"/>
      <c r="N524" s="32"/>
      <c r="O524" s="32"/>
      <c r="P524" s="32"/>
      <c r="Q524" s="12"/>
      <c r="R524" s="3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</row>
    <row r="525">
      <c r="A525" s="3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32"/>
      <c r="N525" s="32"/>
      <c r="O525" s="32"/>
      <c r="P525" s="32"/>
      <c r="Q525" s="12"/>
      <c r="R525" s="3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</row>
    <row r="526">
      <c r="A526" s="3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32"/>
      <c r="N526" s="32"/>
      <c r="O526" s="32"/>
      <c r="P526" s="32"/>
      <c r="Q526" s="12"/>
      <c r="R526" s="3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</row>
    <row r="527">
      <c r="A527" s="3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32"/>
      <c r="N527" s="32"/>
      <c r="O527" s="32"/>
      <c r="P527" s="32"/>
      <c r="Q527" s="12"/>
      <c r="R527" s="3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</row>
    <row r="528">
      <c r="A528" s="3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32"/>
      <c r="N528" s="32"/>
      <c r="O528" s="32"/>
      <c r="P528" s="32"/>
      <c r="Q528" s="12"/>
      <c r="R528" s="3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</row>
    <row r="529">
      <c r="A529" s="3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32"/>
      <c r="N529" s="32"/>
      <c r="O529" s="32"/>
      <c r="P529" s="32"/>
      <c r="Q529" s="12"/>
      <c r="R529" s="3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</row>
    <row r="530">
      <c r="A530" s="3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32"/>
      <c r="N530" s="32"/>
      <c r="O530" s="32"/>
      <c r="P530" s="32"/>
      <c r="Q530" s="12"/>
      <c r="R530" s="3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</row>
    <row r="531">
      <c r="A531" s="3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32"/>
      <c r="N531" s="32"/>
      <c r="O531" s="32"/>
      <c r="P531" s="32"/>
      <c r="Q531" s="12"/>
      <c r="R531" s="3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</row>
    <row r="532">
      <c r="A532" s="3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32"/>
      <c r="N532" s="32"/>
      <c r="O532" s="32"/>
      <c r="P532" s="32"/>
      <c r="Q532" s="12"/>
      <c r="R532" s="3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</row>
    <row r="533">
      <c r="A533" s="3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32"/>
      <c r="N533" s="32"/>
      <c r="O533" s="32"/>
      <c r="P533" s="32"/>
      <c r="Q533" s="12"/>
      <c r="R533" s="3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</row>
    <row r="534">
      <c r="A534" s="3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32"/>
      <c r="N534" s="32"/>
      <c r="O534" s="32"/>
      <c r="P534" s="32"/>
      <c r="Q534" s="12"/>
      <c r="R534" s="3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</row>
    <row r="535">
      <c r="A535" s="3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32"/>
      <c r="N535" s="32"/>
      <c r="O535" s="32"/>
      <c r="P535" s="32"/>
      <c r="Q535" s="12"/>
      <c r="R535" s="3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</row>
    <row r="536">
      <c r="A536" s="3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32"/>
      <c r="N536" s="32"/>
      <c r="O536" s="32"/>
      <c r="P536" s="32"/>
      <c r="Q536" s="12"/>
      <c r="R536" s="3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</row>
    <row r="537">
      <c r="A537" s="3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32"/>
      <c r="N537" s="32"/>
      <c r="O537" s="32"/>
      <c r="P537" s="32"/>
      <c r="Q537" s="12"/>
      <c r="R537" s="3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</row>
    <row r="538">
      <c r="A538" s="3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32"/>
      <c r="N538" s="32"/>
      <c r="O538" s="32"/>
      <c r="P538" s="32"/>
      <c r="Q538" s="12"/>
      <c r="R538" s="3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</row>
    <row r="539">
      <c r="A539" s="3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32"/>
      <c r="N539" s="32"/>
      <c r="O539" s="32"/>
      <c r="P539" s="32"/>
      <c r="Q539" s="12"/>
      <c r="R539" s="3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</row>
    <row r="540">
      <c r="A540" s="3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32"/>
      <c r="N540" s="32"/>
      <c r="O540" s="32"/>
      <c r="P540" s="32"/>
      <c r="Q540" s="12"/>
      <c r="R540" s="3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</row>
    <row r="541">
      <c r="A541" s="3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32"/>
      <c r="N541" s="32"/>
      <c r="O541" s="32"/>
      <c r="P541" s="32"/>
      <c r="Q541" s="12"/>
      <c r="R541" s="3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</row>
    <row r="542">
      <c r="A542" s="3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32"/>
      <c r="N542" s="32"/>
      <c r="O542" s="32"/>
      <c r="P542" s="32"/>
      <c r="Q542" s="12"/>
      <c r="R542" s="3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</row>
    <row r="543">
      <c r="A543" s="3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32"/>
      <c r="N543" s="32"/>
      <c r="O543" s="32"/>
      <c r="P543" s="32"/>
      <c r="Q543" s="12"/>
      <c r="R543" s="3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</row>
    <row r="544">
      <c r="A544" s="3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32"/>
      <c r="N544" s="32"/>
      <c r="O544" s="32"/>
      <c r="P544" s="32"/>
      <c r="Q544" s="12"/>
      <c r="R544" s="3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</row>
    <row r="545">
      <c r="A545" s="3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32"/>
      <c r="N545" s="32"/>
      <c r="O545" s="32"/>
      <c r="P545" s="32"/>
      <c r="Q545" s="12"/>
      <c r="R545" s="3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</row>
    <row r="546">
      <c r="A546" s="3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32"/>
      <c r="N546" s="32"/>
      <c r="O546" s="32"/>
      <c r="P546" s="32"/>
      <c r="Q546" s="12"/>
      <c r="R546" s="3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</row>
    <row r="547">
      <c r="A547" s="3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32"/>
      <c r="N547" s="32"/>
      <c r="O547" s="32"/>
      <c r="P547" s="32"/>
      <c r="Q547" s="12"/>
      <c r="R547" s="3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</row>
    <row r="548">
      <c r="A548" s="3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32"/>
      <c r="N548" s="32"/>
      <c r="O548" s="32"/>
      <c r="P548" s="32"/>
      <c r="Q548" s="12"/>
      <c r="R548" s="3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</row>
    <row r="549">
      <c r="A549" s="3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32"/>
      <c r="N549" s="32"/>
      <c r="O549" s="32"/>
      <c r="P549" s="32"/>
      <c r="Q549" s="12"/>
      <c r="R549" s="3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</row>
    <row r="550">
      <c r="A550" s="3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32"/>
      <c r="N550" s="32"/>
      <c r="O550" s="32"/>
      <c r="P550" s="32"/>
      <c r="Q550" s="12"/>
      <c r="R550" s="3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</row>
    <row r="551">
      <c r="A551" s="3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32"/>
      <c r="N551" s="32"/>
      <c r="O551" s="32"/>
      <c r="P551" s="32"/>
      <c r="Q551" s="12"/>
      <c r="R551" s="3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</row>
    <row r="552">
      <c r="A552" s="3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32"/>
      <c r="N552" s="32"/>
      <c r="O552" s="32"/>
      <c r="P552" s="32"/>
      <c r="Q552" s="12"/>
      <c r="R552" s="3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</row>
    <row r="553">
      <c r="A553" s="3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32"/>
      <c r="N553" s="32"/>
      <c r="O553" s="32"/>
      <c r="P553" s="32"/>
      <c r="Q553" s="12"/>
      <c r="R553" s="3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</row>
    <row r="554">
      <c r="A554" s="3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32"/>
      <c r="N554" s="32"/>
      <c r="O554" s="32"/>
      <c r="P554" s="32"/>
      <c r="Q554" s="12"/>
      <c r="R554" s="3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</row>
    <row r="555">
      <c r="A555" s="3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32"/>
      <c r="N555" s="32"/>
      <c r="O555" s="32"/>
      <c r="P555" s="32"/>
      <c r="Q555" s="12"/>
      <c r="R555" s="3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</row>
    <row r="556">
      <c r="A556" s="3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32"/>
      <c r="N556" s="32"/>
      <c r="O556" s="32"/>
      <c r="P556" s="32"/>
      <c r="Q556" s="12"/>
      <c r="R556" s="3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</row>
    <row r="557">
      <c r="A557" s="3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32"/>
      <c r="N557" s="32"/>
      <c r="O557" s="32"/>
      <c r="P557" s="32"/>
      <c r="Q557" s="12"/>
      <c r="R557" s="3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</row>
    <row r="558">
      <c r="A558" s="3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32"/>
      <c r="N558" s="32"/>
      <c r="O558" s="32"/>
      <c r="P558" s="32"/>
      <c r="Q558" s="12"/>
      <c r="R558" s="3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</row>
    <row r="559">
      <c r="A559" s="3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32"/>
      <c r="N559" s="32"/>
      <c r="O559" s="32"/>
      <c r="P559" s="32"/>
      <c r="Q559" s="12"/>
      <c r="R559" s="3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</row>
    <row r="560">
      <c r="A560" s="3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32"/>
      <c r="N560" s="32"/>
      <c r="O560" s="32"/>
      <c r="P560" s="32"/>
      <c r="Q560" s="12"/>
      <c r="R560" s="3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</row>
    <row r="561">
      <c r="A561" s="3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32"/>
      <c r="N561" s="32"/>
      <c r="O561" s="32"/>
      <c r="P561" s="32"/>
      <c r="Q561" s="12"/>
      <c r="R561" s="3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</row>
    <row r="562">
      <c r="A562" s="3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32"/>
      <c r="N562" s="32"/>
      <c r="O562" s="32"/>
      <c r="P562" s="32"/>
      <c r="Q562" s="12"/>
      <c r="R562" s="3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</row>
    <row r="563">
      <c r="A563" s="3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32"/>
      <c r="N563" s="32"/>
      <c r="O563" s="32"/>
      <c r="P563" s="32"/>
      <c r="Q563" s="12"/>
      <c r="R563" s="3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</row>
    <row r="564">
      <c r="A564" s="3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32"/>
      <c r="N564" s="32"/>
      <c r="O564" s="32"/>
      <c r="P564" s="32"/>
      <c r="Q564" s="12"/>
      <c r="R564" s="3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</row>
    <row r="565">
      <c r="A565" s="3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32"/>
      <c r="N565" s="32"/>
      <c r="O565" s="32"/>
      <c r="P565" s="32"/>
      <c r="Q565" s="12"/>
      <c r="R565" s="3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</row>
    <row r="566">
      <c r="A566" s="3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32"/>
      <c r="N566" s="32"/>
      <c r="O566" s="32"/>
      <c r="P566" s="32"/>
      <c r="Q566" s="12"/>
      <c r="R566" s="3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</row>
    <row r="567">
      <c r="A567" s="3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32"/>
      <c r="N567" s="32"/>
      <c r="O567" s="32"/>
      <c r="P567" s="32"/>
      <c r="Q567" s="12"/>
      <c r="R567" s="3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</row>
    <row r="568">
      <c r="A568" s="3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32"/>
      <c r="N568" s="32"/>
      <c r="O568" s="32"/>
      <c r="P568" s="32"/>
      <c r="Q568" s="12"/>
      <c r="R568" s="3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</row>
    <row r="569">
      <c r="A569" s="3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32"/>
      <c r="N569" s="32"/>
      <c r="O569" s="32"/>
      <c r="P569" s="32"/>
      <c r="Q569" s="12"/>
      <c r="R569" s="3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</row>
    <row r="570">
      <c r="A570" s="3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32"/>
      <c r="N570" s="32"/>
      <c r="O570" s="32"/>
      <c r="P570" s="32"/>
      <c r="Q570" s="12"/>
      <c r="R570" s="3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</row>
    <row r="571">
      <c r="A571" s="3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32"/>
      <c r="N571" s="32"/>
      <c r="O571" s="32"/>
      <c r="P571" s="32"/>
      <c r="Q571" s="12"/>
      <c r="R571" s="3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</row>
    <row r="572">
      <c r="A572" s="3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32"/>
      <c r="N572" s="32"/>
      <c r="O572" s="32"/>
      <c r="P572" s="32"/>
      <c r="Q572" s="12"/>
      <c r="R572" s="3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</row>
    <row r="573">
      <c r="A573" s="3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32"/>
      <c r="N573" s="32"/>
      <c r="O573" s="32"/>
      <c r="P573" s="32"/>
      <c r="Q573" s="12"/>
      <c r="R573" s="3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</row>
    <row r="574">
      <c r="A574" s="3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32"/>
      <c r="N574" s="32"/>
      <c r="O574" s="32"/>
      <c r="P574" s="32"/>
      <c r="Q574" s="12"/>
      <c r="R574" s="3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</row>
    <row r="575">
      <c r="A575" s="3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32"/>
      <c r="N575" s="32"/>
      <c r="O575" s="32"/>
      <c r="P575" s="32"/>
      <c r="Q575" s="12"/>
      <c r="R575" s="3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</row>
    <row r="576">
      <c r="A576" s="3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32"/>
      <c r="N576" s="32"/>
      <c r="O576" s="32"/>
      <c r="P576" s="32"/>
      <c r="Q576" s="12"/>
      <c r="R576" s="3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</row>
    <row r="577">
      <c r="A577" s="3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32"/>
      <c r="N577" s="32"/>
      <c r="O577" s="32"/>
      <c r="P577" s="32"/>
      <c r="Q577" s="12"/>
      <c r="R577" s="3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</row>
    <row r="578">
      <c r="A578" s="3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32"/>
      <c r="N578" s="32"/>
      <c r="O578" s="32"/>
      <c r="P578" s="32"/>
      <c r="Q578" s="12"/>
      <c r="R578" s="3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</row>
    <row r="579">
      <c r="A579" s="3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32"/>
      <c r="N579" s="32"/>
      <c r="O579" s="32"/>
      <c r="P579" s="32"/>
      <c r="Q579" s="12"/>
      <c r="R579" s="3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</row>
    <row r="580">
      <c r="A580" s="3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32"/>
      <c r="N580" s="32"/>
      <c r="O580" s="32"/>
      <c r="P580" s="32"/>
      <c r="Q580" s="12"/>
      <c r="R580" s="3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</row>
    <row r="581">
      <c r="A581" s="3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32"/>
      <c r="N581" s="32"/>
      <c r="O581" s="32"/>
      <c r="P581" s="32"/>
      <c r="Q581" s="12"/>
      <c r="R581" s="3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</row>
    <row r="582">
      <c r="A582" s="3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32"/>
      <c r="N582" s="32"/>
      <c r="O582" s="32"/>
      <c r="P582" s="32"/>
      <c r="Q582" s="12"/>
      <c r="R582" s="3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</row>
    <row r="583">
      <c r="A583" s="3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32"/>
      <c r="N583" s="32"/>
      <c r="O583" s="32"/>
      <c r="P583" s="32"/>
      <c r="Q583" s="12"/>
      <c r="R583" s="3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</row>
    <row r="584">
      <c r="A584" s="3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32"/>
      <c r="N584" s="32"/>
      <c r="O584" s="32"/>
      <c r="P584" s="32"/>
      <c r="Q584" s="12"/>
      <c r="R584" s="3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</row>
    <row r="585">
      <c r="A585" s="3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32"/>
      <c r="N585" s="32"/>
      <c r="O585" s="32"/>
      <c r="P585" s="32"/>
      <c r="Q585" s="12"/>
      <c r="R585" s="3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</row>
    <row r="586">
      <c r="A586" s="3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32"/>
      <c r="N586" s="32"/>
      <c r="O586" s="32"/>
      <c r="P586" s="32"/>
      <c r="Q586" s="12"/>
      <c r="R586" s="3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</row>
    <row r="587">
      <c r="A587" s="3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32"/>
      <c r="N587" s="32"/>
      <c r="O587" s="32"/>
      <c r="P587" s="32"/>
      <c r="Q587" s="12"/>
      <c r="R587" s="3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</row>
    <row r="588">
      <c r="A588" s="3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32"/>
      <c r="N588" s="32"/>
      <c r="O588" s="32"/>
      <c r="P588" s="32"/>
      <c r="Q588" s="12"/>
      <c r="R588" s="3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</row>
    <row r="589">
      <c r="A589" s="3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32"/>
      <c r="N589" s="32"/>
      <c r="O589" s="32"/>
      <c r="P589" s="32"/>
      <c r="Q589" s="12"/>
      <c r="R589" s="3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</row>
    <row r="590">
      <c r="A590" s="3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32"/>
      <c r="N590" s="32"/>
      <c r="O590" s="32"/>
      <c r="P590" s="32"/>
      <c r="Q590" s="12"/>
      <c r="R590" s="3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</row>
    <row r="591">
      <c r="A591" s="3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32"/>
      <c r="N591" s="32"/>
      <c r="O591" s="32"/>
      <c r="P591" s="32"/>
      <c r="Q591" s="12"/>
      <c r="R591" s="3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</row>
    <row r="592">
      <c r="A592" s="3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32"/>
      <c r="N592" s="32"/>
      <c r="O592" s="32"/>
      <c r="P592" s="32"/>
      <c r="Q592" s="12"/>
      <c r="R592" s="3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</row>
    <row r="593">
      <c r="A593" s="3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32"/>
      <c r="N593" s="32"/>
      <c r="O593" s="32"/>
      <c r="P593" s="32"/>
      <c r="Q593" s="12"/>
      <c r="R593" s="3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</row>
    <row r="594">
      <c r="A594" s="3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32"/>
      <c r="N594" s="32"/>
      <c r="O594" s="32"/>
      <c r="P594" s="32"/>
      <c r="Q594" s="12"/>
      <c r="R594" s="3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</row>
    <row r="595">
      <c r="A595" s="3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32"/>
      <c r="N595" s="32"/>
      <c r="O595" s="32"/>
      <c r="P595" s="32"/>
      <c r="Q595" s="12"/>
      <c r="R595" s="3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</row>
    <row r="596">
      <c r="A596" s="3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32"/>
      <c r="N596" s="32"/>
      <c r="O596" s="32"/>
      <c r="P596" s="32"/>
      <c r="Q596" s="12"/>
      <c r="R596" s="3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</row>
    <row r="597">
      <c r="A597" s="3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32"/>
      <c r="N597" s="32"/>
      <c r="O597" s="32"/>
      <c r="P597" s="32"/>
      <c r="Q597" s="12"/>
      <c r="R597" s="3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</row>
    <row r="598">
      <c r="A598" s="3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32"/>
      <c r="N598" s="32"/>
      <c r="O598" s="32"/>
      <c r="P598" s="32"/>
      <c r="Q598" s="12"/>
      <c r="R598" s="3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</row>
    <row r="599">
      <c r="A599" s="3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32"/>
      <c r="N599" s="32"/>
      <c r="O599" s="32"/>
      <c r="P599" s="32"/>
      <c r="Q599" s="12"/>
      <c r="R599" s="3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</row>
    <row r="600">
      <c r="A600" s="3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32"/>
      <c r="N600" s="32"/>
      <c r="O600" s="32"/>
      <c r="P600" s="32"/>
      <c r="Q600" s="12"/>
      <c r="R600" s="3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</row>
    <row r="601">
      <c r="A601" s="3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32"/>
      <c r="N601" s="32"/>
      <c r="O601" s="32"/>
      <c r="P601" s="32"/>
      <c r="Q601" s="12"/>
      <c r="R601" s="3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</row>
    <row r="602">
      <c r="A602" s="3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32"/>
      <c r="N602" s="32"/>
      <c r="O602" s="32"/>
      <c r="P602" s="32"/>
      <c r="Q602" s="12"/>
      <c r="R602" s="3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</row>
    <row r="603">
      <c r="A603" s="3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32"/>
      <c r="N603" s="32"/>
      <c r="O603" s="32"/>
      <c r="P603" s="32"/>
      <c r="Q603" s="12"/>
      <c r="R603" s="3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</row>
    <row r="604">
      <c r="A604" s="3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32"/>
      <c r="N604" s="32"/>
      <c r="O604" s="32"/>
      <c r="P604" s="32"/>
      <c r="Q604" s="12"/>
      <c r="R604" s="3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</row>
    <row r="605">
      <c r="A605" s="3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32"/>
      <c r="N605" s="32"/>
      <c r="O605" s="32"/>
      <c r="P605" s="32"/>
      <c r="Q605" s="12"/>
      <c r="R605" s="3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</row>
    <row r="606">
      <c r="A606" s="3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32"/>
      <c r="N606" s="32"/>
      <c r="O606" s="32"/>
      <c r="P606" s="32"/>
      <c r="Q606" s="12"/>
      <c r="R606" s="3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</row>
    <row r="607">
      <c r="A607" s="3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32"/>
      <c r="N607" s="32"/>
      <c r="O607" s="32"/>
      <c r="P607" s="32"/>
      <c r="Q607" s="12"/>
      <c r="R607" s="3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</row>
    <row r="608">
      <c r="A608" s="3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32"/>
      <c r="N608" s="32"/>
      <c r="O608" s="32"/>
      <c r="P608" s="32"/>
      <c r="Q608" s="12"/>
      <c r="R608" s="3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</row>
    <row r="609">
      <c r="A609" s="3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32"/>
      <c r="N609" s="32"/>
      <c r="O609" s="32"/>
      <c r="P609" s="32"/>
      <c r="Q609" s="12"/>
      <c r="R609" s="3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</row>
    <row r="610">
      <c r="A610" s="3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32"/>
      <c r="N610" s="32"/>
      <c r="O610" s="32"/>
      <c r="P610" s="32"/>
      <c r="Q610" s="12"/>
      <c r="R610" s="3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</row>
    <row r="611">
      <c r="A611" s="3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32"/>
      <c r="N611" s="32"/>
      <c r="O611" s="32"/>
      <c r="P611" s="32"/>
      <c r="Q611" s="12"/>
      <c r="R611" s="3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</row>
    <row r="612">
      <c r="A612" s="3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32"/>
      <c r="N612" s="32"/>
      <c r="O612" s="32"/>
      <c r="P612" s="32"/>
      <c r="Q612" s="12"/>
      <c r="R612" s="3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</row>
    <row r="613">
      <c r="A613" s="3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32"/>
      <c r="N613" s="32"/>
      <c r="O613" s="32"/>
      <c r="P613" s="32"/>
      <c r="Q613" s="12"/>
      <c r="R613" s="3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</row>
    <row r="614">
      <c r="A614" s="3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32"/>
      <c r="N614" s="32"/>
      <c r="O614" s="32"/>
      <c r="P614" s="32"/>
      <c r="Q614" s="12"/>
      <c r="R614" s="3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</row>
    <row r="615">
      <c r="A615" s="3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32"/>
      <c r="N615" s="32"/>
      <c r="O615" s="32"/>
      <c r="P615" s="32"/>
      <c r="Q615" s="12"/>
      <c r="R615" s="3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</row>
    <row r="616">
      <c r="A616" s="3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32"/>
      <c r="N616" s="32"/>
      <c r="O616" s="32"/>
      <c r="P616" s="32"/>
      <c r="Q616" s="12"/>
      <c r="R616" s="3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</row>
    <row r="617">
      <c r="A617" s="3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32"/>
      <c r="N617" s="32"/>
      <c r="O617" s="32"/>
      <c r="P617" s="32"/>
      <c r="Q617" s="12"/>
      <c r="R617" s="3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</row>
    <row r="618">
      <c r="A618" s="3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32"/>
      <c r="N618" s="32"/>
      <c r="O618" s="32"/>
      <c r="P618" s="32"/>
      <c r="Q618" s="12"/>
      <c r="R618" s="3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</row>
    <row r="619">
      <c r="A619" s="3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32"/>
      <c r="N619" s="32"/>
      <c r="O619" s="32"/>
      <c r="P619" s="32"/>
      <c r="Q619" s="12"/>
      <c r="R619" s="3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</row>
    <row r="620">
      <c r="A620" s="3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32"/>
      <c r="N620" s="32"/>
      <c r="O620" s="32"/>
      <c r="P620" s="32"/>
      <c r="Q620" s="12"/>
      <c r="R620" s="3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</row>
    <row r="621">
      <c r="A621" s="3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32"/>
      <c r="N621" s="32"/>
      <c r="O621" s="32"/>
      <c r="P621" s="32"/>
      <c r="Q621" s="12"/>
      <c r="R621" s="3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</row>
    <row r="622">
      <c r="A622" s="3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32"/>
      <c r="N622" s="32"/>
      <c r="O622" s="32"/>
      <c r="P622" s="32"/>
      <c r="Q622" s="12"/>
      <c r="R622" s="3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</row>
    <row r="623">
      <c r="A623" s="3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32"/>
      <c r="N623" s="32"/>
      <c r="O623" s="32"/>
      <c r="P623" s="32"/>
      <c r="Q623" s="12"/>
      <c r="R623" s="3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</row>
    <row r="624">
      <c r="A624" s="3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32"/>
      <c r="N624" s="32"/>
      <c r="O624" s="32"/>
      <c r="P624" s="32"/>
      <c r="Q624" s="12"/>
      <c r="R624" s="3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</row>
    <row r="625">
      <c r="A625" s="3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32"/>
      <c r="N625" s="32"/>
      <c r="O625" s="32"/>
      <c r="P625" s="32"/>
      <c r="Q625" s="12"/>
      <c r="R625" s="3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</row>
    <row r="626">
      <c r="A626" s="3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32"/>
      <c r="N626" s="32"/>
      <c r="O626" s="32"/>
      <c r="P626" s="32"/>
      <c r="Q626" s="12"/>
      <c r="R626" s="3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</row>
    <row r="627">
      <c r="A627" s="3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32"/>
      <c r="N627" s="32"/>
      <c r="O627" s="32"/>
      <c r="P627" s="32"/>
      <c r="Q627" s="12"/>
      <c r="R627" s="3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</row>
    <row r="628">
      <c r="A628" s="3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32"/>
      <c r="N628" s="32"/>
      <c r="O628" s="32"/>
      <c r="P628" s="32"/>
      <c r="Q628" s="12"/>
      <c r="R628" s="3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</row>
    <row r="629">
      <c r="A629" s="3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32"/>
      <c r="N629" s="32"/>
      <c r="O629" s="32"/>
      <c r="P629" s="32"/>
      <c r="Q629" s="12"/>
      <c r="R629" s="3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</row>
    <row r="630">
      <c r="A630" s="3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32"/>
      <c r="N630" s="32"/>
      <c r="O630" s="32"/>
      <c r="P630" s="32"/>
      <c r="Q630" s="12"/>
      <c r="R630" s="3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</row>
    <row r="631">
      <c r="A631" s="3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32"/>
      <c r="N631" s="32"/>
      <c r="O631" s="32"/>
      <c r="P631" s="32"/>
      <c r="Q631" s="12"/>
      <c r="R631" s="3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</row>
    <row r="632">
      <c r="A632" s="3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32"/>
      <c r="N632" s="32"/>
      <c r="O632" s="32"/>
      <c r="P632" s="32"/>
      <c r="Q632" s="12"/>
      <c r="R632" s="3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</row>
    <row r="633">
      <c r="A633" s="3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32"/>
      <c r="N633" s="32"/>
      <c r="O633" s="32"/>
      <c r="P633" s="32"/>
      <c r="Q633" s="12"/>
      <c r="R633" s="3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</row>
    <row r="634">
      <c r="A634" s="3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32"/>
      <c r="N634" s="32"/>
      <c r="O634" s="32"/>
      <c r="P634" s="32"/>
      <c r="Q634" s="12"/>
      <c r="R634" s="3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</row>
    <row r="635">
      <c r="A635" s="3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32"/>
      <c r="N635" s="32"/>
      <c r="O635" s="32"/>
      <c r="P635" s="32"/>
      <c r="Q635" s="12"/>
      <c r="R635" s="3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</row>
    <row r="636">
      <c r="A636" s="3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32"/>
      <c r="N636" s="32"/>
      <c r="O636" s="32"/>
      <c r="P636" s="32"/>
      <c r="Q636" s="12"/>
      <c r="R636" s="3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</row>
    <row r="637">
      <c r="A637" s="3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32"/>
      <c r="N637" s="32"/>
      <c r="O637" s="32"/>
      <c r="P637" s="32"/>
      <c r="Q637" s="12"/>
      <c r="R637" s="3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</row>
    <row r="638">
      <c r="A638" s="3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32"/>
      <c r="N638" s="32"/>
      <c r="O638" s="32"/>
      <c r="P638" s="32"/>
      <c r="Q638" s="12"/>
      <c r="R638" s="3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</row>
    <row r="639">
      <c r="A639" s="3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32"/>
      <c r="N639" s="32"/>
      <c r="O639" s="32"/>
      <c r="P639" s="32"/>
      <c r="Q639" s="12"/>
      <c r="R639" s="3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</row>
    <row r="640">
      <c r="A640" s="3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32"/>
      <c r="N640" s="32"/>
      <c r="O640" s="32"/>
      <c r="P640" s="32"/>
      <c r="Q640" s="12"/>
      <c r="R640" s="3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</row>
    <row r="641">
      <c r="A641" s="3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32"/>
      <c r="N641" s="32"/>
      <c r="O641" s="32"/>
      <c r="P641" s="32"/>
      <c r="Q641" s="12"/>
      <c r="R641" s="3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</row>
    <row r="642">
      <c r="A642" s="3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32"/>
      <c r="N642" s="32"/>
      <c r="O642" s="32"/>
      <c r="P642" s="32"/>
      <c r="Q642" s="12"/>
      <c r="R642" s="3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</row>
    <row r="643">
      <c r="A643" s="3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32"/>
      <c r="N643" s="32"/>
      <c r="O643" s="32"/>
      <c r="P643" s="32"/>
      <c r="Q643" s="12"/>
      <c r="R643" s="3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</row>
    <row r="644">
      <c r="A644" s="3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32"/>
      <c r="N644" s="32"/>
      <c r="O644" s="32"/>
      <c r="P644" s="32"/>
      <c r="Q644" s="12"/>
      <c r="R644" s="3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</row>
    <row r="645">
      <c r="A645" s="3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32"/>
      <c r="N645" s="32"/>
      <c r="O645" s="32"/>
      <c r="P645" s="32"/>
      <c r="Q645" s="12"/>
      <c r="R645" s="3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</row>
    <row r="646">
      <c r="A646" s="3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32"/>
      <c r="N646" s="32"/>
      <c r="O646" s="32"/>
      <c r="P646" s="32"/>
      <c r="Q646" s="12"/>
      <c r="R646" s="3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</row>
    <row r="647">
      <c r="A647" s="3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32"/>
      <c r="N647" s="32"/>
      <c r="O647" s="32"/>
      <c r="P647" s="32"/>
      <c r="Q647" s="12"/>
      <c r="R647" s="3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</row>
    <row r="648">
      <c r="A648" s="3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32"/>
      <c r="N648" s="32"/>
      <c r="O648" s="32"/>
      <c r="P648" s="32"/>
      <c r="Q648" s="12"/>
      <c r="R648" s="3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</row>
    <row r="649">
      <c r="A649" s="3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32"/>
      <c r="N649" s="32"/>
      <c r="O649" s="32"/>
      <c r="P649" s="32"/>
      <c r="Q649" s="12"/>
      <c r="R649" s="3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</row>
    <row r="650">
      <c r="A650" s="3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32"/>
      <c r="N650" s="32"/>
      <c r="O650" s="32"/>
      <c r="P650" s="32"/>
      <c r="Q650" s="12"/>
      <c r="R650" s="3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</row>
    <row r="651">
      <c r="A651" s="3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32"/>
      <c r="N651" s="32"/>
      <c r="O651" s="32"/>
      <c r="P651" s="32"/>
      <c r="Q651" s="12"/>
      <c r="R651" s="3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</row>
    <row r="652">
      <c r="A652" s="3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32"/>
      <c r="N652" s="32"/>
      <c r="O652" s="32"/>
      <c r="P652" s="32"/>
      <c r="Q652" s="12"/>
      <c r="R652" s="3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</row>
    <row r="653">
      <c r="A653" s="3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32"/>
      <c r="N653" s="32"/>
      <c r="O653" s="32"/>
      <c r="P653" s="32"/>
      <c r="Q653" s="12"/>
      <c r="R653" s="3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</row>
    <row r="654">
      <c r="A654" s="3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32"/>
      <c r="N654" s="32"/>
      <c r="O654" s="32"/>
      <c r="P654" s="32"/>
      <c r="Q654" s="12"/>
      <c r="R654" s="3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</row>
    <row r="655">
      <c r="A655" s="3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32"/>
      <c r="N655" s="32"/>
      <c r="O655" s="32"/>
      <c r="P655" s="32"/>
      <c r="Q655" s="12"/>
      <c r="R655" s="3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</row>
    <row r="656">
      <c r="A656" s="3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32"/>
      <c r="N656" s="32"/>
      <c r="O656" s="32"/>
      <c r="P656" s="32"/>
      <c r="Q656" s="12"/>
      <c r="R656" s="3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</row>
    <row r="657">
      <c r="A657" s="3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32"/>
      <c r="N657" s="32"/>
      <c r="O657" s="32"/>
      <c r="P657" s="32"/>
      <c r="Q657" s="12"/>
      <c r="R657" s="3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</row>
    <row r="658">
      <c r="A658" s="3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32"/>
      <c r="N658" s="32"/>
      <c r="O658" s="32"/>
      <c r="P658" s="32"/>
      <c r="Q658" s="12"/>
      <c r="R658" s="3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</row>
    <row r="659">
      <c r="A659" s="3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32"/>
      <c r="N659" s="32"/>
      <c r="O659" s="32"/>
      <c r="P659" s="32"/>
      <c r="Q659" s="12"/>
      <c r="R659" s="3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</row>
    <row r="660">
      <c r="A660" s="3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32"/>
      <c r="N660" s="32"/>
      <c r="O660" s="32"/>
      <c r="P660" s="32"/>
      <c r="Q660" s="12"/>
      <c r="R660" s="3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</row>
    <row r="661">
      <c r="A661" s="3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32"/>
      <c r="N661" s="32"/>
      <c r="O661" s="32"/>
      <c r="P661" s="32"/>
      <c r="Q661" s="12"/>
      <c r="R661" s="3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</row>
    <row r="662">
      <c r="A662" s="3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32"/>
      <c r="N662" s="32"/>
      <c r="O662" s="32"/>
      <c r="P662" s="32"/>
      <c r="Q662" s="12"/>
      <c r="R662" s="3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</row>
    <row r="663">
      <c r="A663" s="3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32"/>
      <c r="N663" s="32"/>
      <c r="O663" s="32"/>
      <c r="P663" s="32"/>
      <c r="Q663" s="12"/>
      <c r="R663" s="3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</row>
    <row r="664">
      <c r="A664" s="3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32"/>
      <c r="N664" s="32"/>
      <c r="O664" s="32"/>
      <c r="P664" s="32"/>
      <c r="Q664" s="12"/>
      <c r="R664" s="3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</row>
    <row r="665">
      <c r="A665" s="3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32"/>
      <c r="N665" s="32"/>
      <c r="O665" s="32"/>
      <c r="P665" s="32"/>
      <c r="Q665" s="12"/>
      <c r="R665" s="3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</row>
    <row r="666">
      <c r="A666" s="3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32"/>
      <c r="N666" s="32"/>
      <c r="O666" s="32"/>
      <c r="P666" s="32"/>
      <c r="Q666" s="12"/>
      <c r="R666" s="3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</row>
    <row r="667">
      <c r="A667" s="3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32"/>
      <c r="N667" s="32"/>
      <c r="O667" s="32"/>
      <c r="P667" s="32"/>
      <c r="Q667" s="12"/>
      <c r="R667" s="3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</row>
    <row r="668">
      <c r="A668" s="3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32"/>
      <c r="N668" s="32"/>
      <c r="O668" s="32"/>
      <c r="P668" s="32"/>
      <c r="Q668" s="12"/>
      <c r="R668" s="3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</row>
    <row r="669">
      <c r="A669" s="3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32"/>
      <c r="N669" s="32"/>
      <c r="O669" s="32"/>
      <c r="P669" s="32"/>
      <c r="Q669" s="12"/>
      <c r="R669" s="3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</row>
    <row r="670">
      <c r="A670" s="3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32"/>
      <c r="N670" s="32"/>
      <c r="O670" s="32"/>
      <c r="P670" s="32"/>
      <c r="Q670" s="12"/>
      <c r="R670" s="3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</row>
    <row r="671">
      <c r="A671" s="3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32"/>
      <c r="N671" s="32"/>
      <c r="O671" s="32"/>
      <c r="P671" s="32"/>
      <c r="Q671" s="12"/>
      <c r="R671" s="3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</row>
    <row r="672">
      <c r="A672" s="3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32"/>
      <c r="N672" s="32"/>
      <c r="O672" s="32"/>
      <c r="P672" s="32"/>
      <c r="Q672" s="12"/>
      <c r="R672" s="3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</row>
    <row r="673">
      <c r="A673" s="3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32"/>
      <c r="N673" s="32"/>
      <c r="O673" s="32"/>
      <c r="P673" s="32"/>
      <c r="Q673" s="12"/>
      <c r="R673" s="3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</row>
    <row r="674">
      <c r="A674" s="3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32"/>
      <c r="N674" s="32"/>
      <c r="O674" s="32"/>
      <c r="P674" s="32"/>
      <c r="Q674" s="12"/>
      <c r="R674" s="3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</row>
    <row r="675">
      <c r="A675" s="3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32"/>
      <c r="N675" s="32"/>
      <c r="O675" s="32"/>
      <c r="P675" s="32"/>
      <c r="Q675" s="12"/>
      <c r="R675" s="3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</row>
    <row r="676">
      <c r="A676" s="3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32"/>
      <c r="N676" s="32"/>
      <c r="O676" s="32"/>
      <c r="P676" s="32"/>
      <c r="Q676" s="12"/>
      <c r="R676" s="3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</row>
    <row r="677">
      <c r="A677" s="3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32"/>
      <c r="N677" s="32"/>
      <c r="O677" s="32"/>
      <c r="P677" s="32"/>
      <c r="Q677" s="12"/>
      <c r="R677" s="3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</row>
    <row r="678">
      <c r="A678" s="3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32"/>
      <c r="N678" s="32"/>
      <c r="O678" s="32"/>
      <c r="P678" s="32"/>
      <c r="Q678" s="12"/>
      <c r="R678" s="3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</row>
    <row r="679">
      <c r="A679" s="3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32"/>
      <c r="N679" s="32"/>
      <c r="O679" s="32"/>
      <c r="P679" s="32"/>
      <c r="Q679" s="12"/>
      <c r="R679" s="3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</row>
    <row r="680">
      <c r="A680" s="3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32"/>
      <c r="N680" s="32"/>
      <c r="O680" s="32"/>
      <c r="P680" s="32"/>
      <c r="Q680" s="12"/>
      <c r="R680" s="3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</row>
    <row r="681">
      <c r="A681" s="3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32"/>
      <c r="N681" s="32"/>
      <c r="O681" s="32"/>
      <c r="P681" s="32"/>
      <c r="Q681" s="12"/>
      <c r="R681" s="3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</row>
    <row r="682">
      <c r="A682" s="3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32"/>
      <c r="N682" s="32"/>
      <c r="O682" s="32"/>
      <c r="P682" s="32"/>
      <c r="Q682" s="12"/>
      <c r="R682" s="3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</row>
    <row r="683">
      <c r="A683" s="3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32"/>
      <c r="N683" s="32"/>
      <c r="O683" s="32"/>
      <c r="P683" s="32"/>
      <c r="Q683" s="12"/>
      <c r="R683" s="3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</row>
    <row r="684">
      <c r="A684" s="3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32"/>
      <c r="N684" s="32"/>
      <c r="O684" s="32"/>
      <c r="P684" s="32"/>
      <c r="Q684" s="12"/>
      <c r="R684" s="3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</row>
    <row r="685">
      <c r="A685" s="3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32"/>
      <c r="N685" s="32"/>
      <c r="O685" s="32"/>
      <c r="P685" s="32"/>
      <c r="Q685" s="12"/>
      <c r="R685" s="3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</row>
    <row r="686">
      <c r="A686" s="3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32"/>
      <c r="N686" s="32"/>
      <c r="O686" s="32"/>
      <c r="P686" s="32"/>
      <c r="Q686" s="12"/>
      <c r="R686" s="3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</row>
    <row r="687">
      <c r="A687" s="3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32"/>
      <c r="N687" s="32"/>
      <c r="O687" s="32"/>
      <c r="P687" s="32"/>
      <c r="Q687" s="12"/>
      <c r="R687" s="3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</row>
    <row r="688">
      <c r="A688" s="3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32"/>
      <c r="N688" s="32"/>
      <c r="O688" s="32"/>
      <c r="P688" s="32"/>
      <c r="Q688" s="12"/>
      <c r="R688" s="3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</row>
    <row r="689">
      <c r="A689" s="3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32"/>
      <c r="N689" s="32"/>
      <c r="O689" s="32"/>
      <c r="P689" s="32"/>
      <c r="Q689" s="12"/>
      <c r="R689" s="3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</row>
    <row r="690">
      <c r="A690" s="3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32"/>
      <c r="N690" s="32"/>
      <c r="O690" s="32"/>
      <c r="P690" s="32"/>
      <c r="Q690" s="12"/>
      <c r="R690" s="3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</row>
    <row r="691">
      <c r="A691" s="3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32"/>
      <c r="N691" s="32"/>
      <c r="O691" s="32"/>
      <c r="P691" s="32"/>
      <c r="Q691" s="12"/>
      <c r="R691" s="3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</row>
    <row r="692">
      <c r="A692" s="3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32"/>
      <c r="N692" s="32"/>
      <c r="O692" s="32"/>
      <c r="P692" s="32"/>
      <c r="Q692" s="12"/>
      <c r="R692" s="3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</row>
    <row r="693">
      <c r="A693" s="3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32"/>
      <c r="N693" s="32"/>
      <c r="O693" s="32"/>
      <c r="P693" s="32"/>
      <c r="Q693" s="12"/>
      <c r="R693" s="3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</row>
    <row r="694">
      <c r="A694" s="3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32"/>
      <c r="N694" s="32"/>
      <c r="O694" s="32"/>
      <c r="P694" s="32"/>
      <c r="Q694" s="12"/>
      <c r="R694" s="3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</row>
    <row r="695">
      <c r="A695" s="3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32"/>
      <c r="N695" s="32"/>
      <c r="O695" s="32"/>
      <c r="P695" s="32"/>
      <c r="Q695" s="12"/>
      <c r="R695" s="3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</row>
    <row r="696">
      <c r="A696" s="3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32"/>
      <c r="N696" s="32"/>
      <c r="O696" s="32"/>
      <c r="P696" s="32"/>
      <c r="Q696" s="12"/>
      <c r="R696" s="3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</row>
    <row r="697">
      <c r="A697" s="3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32"/>
      <c r="N697" s="32"/>
      <c r="O697" s="32"/>
      <c r="P697" s="32"/>
      <c r="Q697" s="12"/>
      <c r="R697" s="3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</row>
    <row r="698">
      <c r="A698" s="3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32"/>
      <c r="N698" s="32"/>
      <c r="O698" s="32"/>
      <c r="P698" s="32"/>
      <c r="Q698" s="12"/>
      <c r="R698" s="3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</row>
    <row r="699">
      <c r="A699" s="3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32"/>
      <c r="N699" s="32"/>
      <c r="O699" s="32"/>
      <c r="P699" s="32"/>
      <c r="Q699" s="12"/>
      <c r="R699" s="3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</row>
    <row r="700">
      <c r="A700" s="3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32"/>
      <c r="N700" s="32"/>
      <c r="O700" s="32"/>
      <c r="P700" s="32"/>
      <c r="Q700" s="12"/>
      <c r="R700" s="3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</row>
    <row r="701">
      <c r="A701" s="3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32"/>
      <c r="N701" s="32"/>
      <c r="O701" s="32"/>
      <c r="P701" s="32"/>
      <c r="Q701" s="12"/>
      <c r="R701" s="3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</row>
    <row r="702">
      <c r="A702" s="3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32"/>
      <c r="N702" s="32"/>
      <c r="O702" s="32"/>
      <c r="P702" s="32"/>
      <c r="Q702" s="12"/>
      <c r="R702" s="3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</row>
    <row r="703">
      <c r="A703" s="3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32"/>
      <c r="N703" s="32"/>
      <c r="O703" s="32"/>
      <c r="P703" s="32"/>
      <c r="Q703" s="12"/>
      <c r="R703" s="3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</row>
    <row r="704">
      <c r="A704" s="3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32"/>
      <c r="N704" s="32"/>
      <c r="O704" s="32"/>
      <c r="P704" s="32"/>
      <c r="Q704" s="12"/>
      <c r="R704" s="3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</row>
    <row r="705">
      <c r="A705" s="3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32"/>
      <c r="N705" s="32"/>
      <c r="O705" s="32"/>
      <c r="P705" s="32"/>
      <c r="Q705" s="12"/>
      <c r="R705" s="3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</row>
    <row r="706">
      <c r="A706" s="3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32"/>
      <c r="N706" s="32"/>
      <c r="O706" s="32"/>
      <c r="P706" s="32"/>
      <c r="Q706" s="12"/>
      <c r="R706" s="3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</row>
    <row r="707">
      <c r="A707" s="3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32"/>
      <c r="N707" s="32"/>
      <c r="O707" s="32"/>
      <c r="P707" s="32"/>
      <c r="Q707" s="12"/>
      <c r="R707" s="3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</row>
    <row r="708">
      <c r="A708" s="3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32"/>
      <c r="N708" s="32"/>
      <c r="O708" s="32"/>
      <c r="P708" s="32"/>
      <c r="Q708" s="12"/>
      <c r="R708" s="3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</row>
    <row r="709">
      <c r="A709" s="3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32"/>
      <c r="N709" s="32"/>
      <c r="O709" s="32"/>
      <c r="P709" s="32"/>
      <c r="Q709" s="12"/>
      <c r="R709" s="3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</row>
    <row r="710">
      <c r="A710" s="3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32"/>
      <c r="N710" s="32"/>
      <c r="O710" s="32"/>
      <c r="P710" s="32"/>
      <c r="Q710" s="12"/>
      <c r="R710" s="3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</row>
    <row r="711">
      <c r="A711" s="3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32"/>
      <c r="N711" s="32"/>
      <c r="O711" s="32"/>
      <c r="P711" s="32"/>
      <c r="Q711" s="12"/>
      <c r="R711" s="3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</row>
    <row r="712">
      <c r="A712" s="3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32"/>
      <c r="N712" s="32"/>
      <c r="O712" s="32"/>
      <c r="P712" s="32"/>
      <c r="Q712" s="12"/>
      <c r="R712" s="3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</row>
    <row r="713">
      <c r="A713" s="3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32"/>
      <c r="N713" s="32"/>
      <c r="O713" s="32"/>
      <c r="P713" s="32"/>
      <c r="Q713" s="12"/>
      <c r="R713" s="3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</row>
    <row r="714">
      <c r="A714" s="3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32"/>
      <c r="N714" s="32"/>
      <c r="O714" s="32"/>
      <c r="P714" s="32"/>
      <c r="Q714" s="12"/>
      <c r="R714" s="3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</row>
    <row r="715">
      <c r="A715" s="3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32"/>
      <c r="N715" s="32"/>
      <c r="O715" s="32"/>
      <c r="P715" s="32"/>
      <c r="Q715" s="12"/>
      <c r="R715" s="3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</row>
    <row r="716">
      <c r="A716" s="3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32"/>
      <c r="N716" s="32"/>
      <c r="O716" s="32"/>
      <c r="P716" s="32"/>
      <c r="Q716" s="12"/>
      <c r="R716" s="3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</row>
    <row r="717">
      <c r="A717" s="3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32"/>
      <c r="N717" s="32"/>
      <c r="O717" s="32"/>
      <c r="P717" s="32"/>
      <c r="Q717" s="12"/>
      <c r="R717" s="3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</row>
    <row r="718">
      <c r="A718" s="3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32"/>
      <c r="N718" s="32"/>
      <c r="O718" s="32"/>
      <c r="P718" s="32"/>
      <c r="Q718" s="12"/>
      <c r="R718" s="3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</row>
    <row r="719">
      <c r="A719" s="3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32"/>
      <c r="N719" s="32"/>
      <c r="O719" s="32"/>
      <c r="P719" s="32"/>
      <c r="Q719" s="12"/>
      <c r="R719" s="3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</row>
    <row r="720">
      <c r="A720" s="3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32"/>
      <c r="N720" s="32"/>
      <c r="O720" s="32"/>
      <c r="P720" s="32"/>
      <c r="Q720" s="12"/>
      <c r="R720" s="3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</row>
    <row r="721">
      <c r="A721" s="3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32"/>
      <c r="N721" s="32"/>
      <c r="O721" s="32"/>
      <c r="P721" s="32"/>
      <c r="Q721" s="12"/>
      <c r="R721" s="3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</row>
    <row r="722">
      <c r="A722" s="3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32"/>
      <c r="N722" s="32"/>
      <c r="O722" s="32"/>
      <c r="P722" s="32"/>
      <c r="Q722" s="12"/>
      <c r="R722" s="3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</row>
    <row r="723">
      <c r="A723" s="3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32"/>
      <c r="N723" s="32"/>
      <c r="O723" s="32"/>
      <c r="P723" s="32"/>
      <c r="Q723" s="12"/>
      <c r="R723" s="3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</row>
    <row r="724">
      <c r="A724" s="3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32"/>
      <c r="N724" s="32"/>
      <c r="O724" s="32"/>
      <c r="P724" s="32"/>
      <c r="Q724" s="12"/>
      <c r="R724" s="3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</row>
    <row r="725">
      <c r="A725" s="3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32"/>
      <c r="N725" s="32"/>
      <c r="O725" s="32"/>
      <c r="P725" s="32"/>
      <c r="Q725" s="12"/>
      <c r="R725" s="3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</row>
    <row r="726">
      <c r="A726" s="3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32"/>
      <c r="N726" s="32"/>
      <c r="O726" s="32"/>
      <c r="P726" s="32"/>
      <c r="Q726" s="12"/>
      <c r="R726" s="3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</row>
    <row r="727">
      <c r="A727" s="3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32"/>
      <c r="N727" s="32"/>
      <c r="O727" s="32"/>
      <c r="P727" s="32"/>
      <c r="Q727" s="12"/>
      <c r="R727" s="3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</row>
    <row r="728">
      <c r="A728" s="3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32"/>
      <c r="N728" s="32"/>
      <c r="O728" s="32"/>
      <c r="P728" s="32"/>
      <c r="Q728" s="12"/>
      <c r="R728" s="3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</row>
    <row r="729">
      <c r="A729" s="3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32"/>
      <c r="N729" s="32"/>
      <c r="O729" s="32"/>
      <c r="P729" s="32"/>
      <c r="Q729" s="12"/>
      <c r="R729" s="3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</row>
    <row r="730">
      <c r="A730" s="3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32"/>
      <c r="N730" s="32"/>
      <c r="O730" s="32"/>
      <c r="P730" s="32"/>
      <c r="Q730" s="12"/>
      <c r="R730" s="3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</row>
    <row r="731">
      <c r="A731" s="3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32"/>
      <c r="N731" s="32"/>
      <c r="O731" s="32"/>
      <c r="P731" s="32"/>
      <c r="Q731" s="12"/>
      <c r="R731" s="3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</row>
    <row r="732">
      <c r="A732" s="3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32"/>
      <c r="N732" s="32"/>
      <c r="O732" s="32"/>
      <c r="P732" s="32"/>
      <c r="Q732" s="12"/>
      <c r="R732" s="3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</row>
    <row r="733">
      <c r="A733" s="3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32"/>
      <c r="N733" s="32"/>
      <c r="O733" s="32"/>
      <c r="P733" s="32"/>
      <c r="Q733" s="12"/>
      <c r="R733" s="3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</row>
    <row r="734">
      <c r="A734" s="3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32"/>
      <c r="N734" s="32"/>
      <c r="O734" s="32"/>
      <c r="P734" s="32"/>
      <c r="Q734" s="12"/>
      <c r="R734" s="3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</row>
    <row r="735">
      <c r="A735" s="3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32"/>
      <c r="N735" s="32"/>
      <c r="O735" s="32"/>
      <c r="P735" s="32"/>
      <c r="Q735" s="12"/>
      <c r="R735" s="3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</row>
    <row r="736">
      <c r="A736" s="3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32"/>
      <c r="N736" s="32"/>
      <c r="O736" s="32"/>
      <c r="P736" s="32"/>
      <c r="Q736" s="12"/>
      <c r="R736" s="3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</row>
    <row r="737">
      <c r="A737" s="3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32"/>
      <c r="N737" s="32"/>
      <c r="O737" s="32"/>
      <c r="P737" s="32"/>
      <c r="Q737" s="12"/>
      <c r="R737" s="3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</row>
    <row r="738">
      <c r="A738" s="3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32"/>
      <c r="N738" s="32"/>
      <c r="O738" s="32"/>
      <c r="P738" s="32"/>
      <c r="Q738" s="12"/>
      <c r="R738" s="3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</row>
    <row r="739">
      <c r="A739" s="3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32"/>
      <c r="N739" s="32"/>
      <c r="O739" s="32"/>
      <c r="P739" s="32"/>
      <c r="Q739" s="12"/>
      <c r="R739" s="3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</row>
    <row r="740">
      <c r="A740" s="3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32"/>
      <c r="N740" s="32"/>
      <c r="O740" s="32"/>
      <c r="P740" s="32"/>
      <c r="Q740" s="12"/>
      <c r="R740" s="3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</row>
    <row r="741">
      <c r="A741" s="3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32"/>
      <c r="N741" s="32"/>
      <c r="O741" s="32"/>
      <c r="P741" s="32"/>
      <c r="Q741" s="12"/>
      <c r="R741" s="3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</row>
    <row r="742">
      <c r="A742" s="3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32"/>
      <c r="N742" s="32"/>
      <c r="O742" s="32"/>
      <c r="P742" s="32"/>
      <c r="Q742" s="12"/>
      <c r="R742" s="3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</row>
    <row r="743">
      <c r="A743" s="3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32"/>
      <c r="N743" s="32"/>
      <c r="O743" s="32"/>
      <c r="P743" s="32"/>
      <c r="Q743" s="12"/>
      <c r="R743" s="3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</row>
    <row r="744">
      <c r="A744" s="3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32"/>
      <c r="N744" s="32"/>
      <c r="O744" s="32"/>
      <c r="P744" s="32"/>
      <c r="Q744" s="12"/>
      <c r="R744" s="3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</row>
    <row r="745">
      <c r="A745" s="3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32"/>
      <c r="N745" s="32"/>
      <c r="O745" s="32"/>
      <c r="P745" s="32"/>
      <c r="Q745" s="12"/>
      <c r="R745" s="3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</row>
    <row r="746">
      <c r="A746" s="3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32"/>
      <c r="N746" s="32"/>
      <c r="O746" s="32"/>
      <c r="P746" s="32"/>
      <c r="Q746" s="12"/>
      <c r="R746" s="3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</row>
    <row r="747">
      <c r="A747" s="3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32"/>
      <c r="N747" s="32"/>
      <c r="O747" s="32"/>
      <c r="P747" s="32"/>
      <c r="Q747" s="12"/>
      <c r="R747" s="3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</row>
    <row r="748">
      <c r="A748" s="3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32"/>
      <c r="N748" s="32"/>
      <c r="O748" s="32"/>
      <c r="P748" s="32"/>
      <c r="Q748" s="12"/>
      <c r="R748" s="3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</row>
    <row r="749">
      <c r="A749" s="3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32"/>
      <c r="N749" s="32"/>
      <c r="O749" s="32"/>
      <c r="P749" s="32"/>
      <c r="Q749" s="12"/>
      <c r="R749" s="3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</row>
    <row r="750">
      <c r="A750" s="3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32"/>
      <c r="N750" s="32"/>
      <c r="O750" s="32"/>
      <c r="P750" s="32"/>
      <c r="Q750" s="12"/>
      <c r="R750" s="3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</row>
    <row r="751">
      <c r="A751" s="3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32"/>
      <c r="N751" s="32"/>
      <c r="O751" s="32"/>
      <c r="P751" s="32"/>
      <c r="Q751" s="12"/>
      <c r="R751" s="3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</row>
    <row r="752">
      <c r="A752" s="3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32"/>
      <c r="N752" s="32"/>
      <c r="O752" s="32"/>
      <c r="P752" s="32"/>
      <c r="Q752" s="12"/>
      <c r="R752" s="3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</row>
    <row r="753">
      <c r="A753" s="3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32"/>
      <c r="N753" s="32"/>
      <c r="O753" s="32"/>
      <c r="P753" s="32"/>
      <c r="Q753" s="12"/>
      <c r="R753" s="3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</row>
    <row r="754">
      <c r="A754" s="3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32"/>
      <c r="N754" s="32"/>
      <c r="O754" s="32"/>
      <c r="P754" s="32"/>
      <c r="Q754" s="12"/>
      <c r="R754" s="3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</row>
    <row r="755">
      <c r="A755" s="3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32"/>
      <c r="N755" s="32"/>
      <c r="O755" s="32"/>
      <c r="P755" s="32"/>
      <c r="Q755" s="12"/>
      <c r="R755" s="3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</row>
    <row r="756">
      <c r="A756" s="3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32"/>
      <c r="N756" s="32"/>
      <c r="O756" s="32"/>
      <c r="P756" s="32"/>
      <c r="Q756" s="12"/>
      <c r="R756" s="3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</row>
    <row r="757">
      <c r="A757" s="3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32"/>
      <c r="N757" s="32"/>
      <c r="O757" s="32"/>
      <c r="P757" s="32"/>
      <c r="Q757" s="12"/>
      <c r="R757" s="3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</row>
    <row r="758">
      <c r="A758" s="3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32"/>
      <c r="N758" s="32"/>
      <c r="O758" s="32"/>
      <c r="P758" s="32"/>
      <c r="Q758" s="12"/>
      <c r="R758" s="3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</row>
    <row r="759">
      <c r="A759" s="3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32"/>
      <c r="N759" s="32"/>
      <c r="O759" s="32"/>
      <c r="P759" s="32"/>
      <c r="Q759" s="12"/>
      <c r="R759" s="3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</row>
    <row r="760">
      <c r="A760" s="3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32"/>
      <c r="N760" s="32"/>
      <c r="O760" s="32"/>
      <c r="P760" s="32"/>
      <c r="Q760" s="12"/>
      <c r="R760" s="3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</row>
    <row r="761">
      <c r="A761" s="3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32"/>
      <c r="N761" s="32"/>
      <c r="O761" s="32"/>
      <c r="P761" s="32"/>
      <c r="Q761" s="12"/>
      <c r="R761" s="3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</row>
    <row r="762">
      <c r="A762" s="3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32"/>
      <c r="N762" s="32"/>
      <c r="O762" s="32"/>
      <c r="P762" s="32"/>
      <c r="Q762" s="12"/>
      <c r="R762" s="3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</row>
    <row r="763">
      <c r="A763" s="3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32"/>
      <c r="N763" s="32"/>
      <c r="O763" s="32"/>
      <c r="P763" s="32"/>
      <c r="Q763" s="12"/>
      <c r="R763" s="3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</row>
    <row r="764">
      <c r="A764" s="3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32"/>
      <c r="N764" s="32"/>
      <c r="O764" s="32"/>
      <c r="P764" s="32"/>
      <c r="Q764" s="12"/>
      <c r="R764" s="3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</row>
    <row r="765">
      <c r="A765" s="3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32"/>
      <c r="N765" s="32"/>
      <c r="O765" s="32"/>
      <c r="P765" s="32"/>
      <c r="Q765" s="12"/>
      <c r="R765" s="3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</row>
    <row r="766">
      <c r="A766" s="3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32"/>
      <c r="N766" s="32"/>
      <c r="O766" s="32"/>
      <c r="P766" s="32"/>
      <c r="Q766" s="12"/>
      <c r="R766" s="3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</row>
    <row r="767">
      <c r="A767" s="3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32"/>
      <c r="N767" s="32"/>
      <c r="O767" s="32"/>
      <c r="P767" s="32"/>
      <c r="Q767" s="12"/>
      <c r="R767" s="3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</row>
    <row r="768">
      <c r="A768" s="31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32"/>
      <c r="N768" s="32"/>
      <c r="O768" s="32"/>
      <c r="P768" s="32"/>
      <c r="Q768" s="12"/>
      <c r="R768" s="3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</row>
    <row r="769">
      <c r="A769" s="31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32"/>
      <c r="N769" s="32"/>
      <c r="O769" s="32"/>
      <c r="P769" s="32"/>
      <c r="Q769" s="12"/>
      <c r="R769" s="3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</row>
    <row r="770">
      <c r="A770" s="31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32"/>
      <c r="N770" s="32"/>
      <c r="O770" s="32"/>
      <c r="P770" s="32"/>
      <c r="Q770" s="12"/>
      <c r="R770" s="3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</row>
    <row r="771">
      <c r="A771" s="31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32"/>
      <c r="N771" s="32"/>
      <c r="O771" s="32"/>
      <c r="P771" s="32"/>
      <c r="Q771" s="12"/>
      <c r="R771" s="3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</row>
    <row r="772">
      <c r="A772" s="31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32"/>
      <c r="N772" s="32"/>
      <c r="O772" s="32"/>
      <c r="P772" s="32"/>
      <c r="Q772" s="12"/>
      <c r="R772" s="3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</row>
    <row r="773">
      <c r="A773" s="31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32"/>
      <c r="N773" s="32"/>
      <c r="O773" s="32"/>
      <c r="P773" s="32"/>
      <c r="Q773" s="12"/>
      <c r="R773" s="3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</row>
    <row r="774">
      <c r="A774" s="31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32"/>
      <c r="N774" s="32"/>
      <c r="O774" s="32"/>
      <c r="P774" s="32"/>
      <c r="Q774" s="12"/>
      <c r="R774" s="3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</row>
    <row r="775">
      <c r="A775" s="31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32"/>
      <c r="N775" s="32"/>
      <c r="O775" s="32"/>
      <c r="P775" s="32"/>
      <c r="Q775" s="12"/>
      <c r="R775" s="3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</row>
    <row r="776">
      <c r="A776" s="31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32"/>
      <c r="N776" s="32"/>
      <c r="O776" s="32"/>
      <c r="P776" s="32"/>
      <c r="Q776" s="12"/>
      <c r="R776" s="3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</row>
    <row r="777">
      <c r="A777" s="31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32"/>
      <c r="N777" s="32"/>
      <c r="O777" s="32"/>
      <c r="P777" s="32"/>
      <c r="Q777" s="12"/>
      <c r="R777" s="3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</row>
    <row r="778">
      <c r="A778" s="31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32"/>
      <c r="N778" s="32"/>
      <c r="O778" s="32"/>
      <c r="P778" s="32"/>
      <c r="Q778" s="12"/>
      <c r="R778" s="3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</row>
    <row r="779">
      <c r="A779" s="31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32"/>
      <c r="N779" s="32"/>
      <c r="O779" s="32"/>
      <c r="P779" s="32"/>
      <c r="Q779" s="12"/>
      <c r="R779" s="3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</row>
    <row r="780">
      <c r="A780" s="31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32"/>
      <c r="N780" s="32"/>
      <c r="O780" s="32"/>
      <c r="P780" s="32"/>
      <c r="Q780" s="12"/>
      <c r="R780" s="3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</row>
    <row r="781">
      <c r="A781" s="3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32"/>
      <c r="N781" s="32"/>
      <c r="O781" s="32"/>
      <c r="P781" s="32"/>
      <c r="Q781" s="12"/>
      <c r="R781" s="3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</row>
    <row r="782">
      <c r="A782" s="3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32"/>
      <c r="N782" s="32"/>
      <c r="O782" s="32"/>
      <c r="P782" s="32"/>
      <c r="Q782" s="12"/>
      <c r="R782" s="3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</row>
    <row r="783">
      <c r="A783" s="31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32"/>
      <c r="N783" s="32"/>
      <c r="O783" s="32"/>
      <c r="P783" s="32"/>
      <c r="Q783" s="12"/>
      <c r="R783" s="3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</row>
    <row r="784">
      <c r="A784" s="31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32"/>
      <c r="N784" s="32"/>
      <c r="O784" s="32"/>
      <c r="P784" s="32"/>
      <c r="Q784" s="12"/>
      <c r="R784" s="3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</row>
    <row r="785">
      <c r="A785" s="31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32"/>
      <c r="N785" s="32"/>
      <c r="O785" s="32"/>
      <c r="P785" s="32"/>
      <c r="Q785" s="12"/>
      <c r="R785" s="3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</row>
    <row r="786">
      <c r="A786" s="31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32"/>
      <c r="N786" s="32"/>
      <c r="O786" s="32"/>
      <c r="P786" s="32"/>
      <c r="Q786" s="12"/>
      <c r="R786" s="3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</row>
    <row r="787">
      <c r="A787" s="31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32"/>
      <c r="N787" s="32"/>
      <c r="O787" s="32"/>
      <c r="P787" s="32"/>
      <c r="Q787" s="12"/>
      <c r="R787" s="3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</row>
    <row r="788">
      <c r="A788" s="31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32"/>
      <c r="N788" s="32"/>
      <c r="O788" s="32"/>
      <c r="P788" s="32"/>
      <c r="Q788" s="12"/>
      <c r="R788" s="3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</row>
    <row r="789">
      <c r="A789" s="31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32"/>
      <c r="N789" s="32"/>
      <c r="O789" s="32"/>
      <c r="P789" s="32"/>
      <c r="Q789" s="12"/>
      <c r="R789" s="3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</row>
    <row r="790">
      <c r="A790" s="31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32"/>
      <c r="N790" s="32"/>
      <c r="O790" s="32"/>
      <c r="P790" s="32"/>
      <c r="Q790" s="12"/>
      <c r="R790" s="3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</row>
    <row r="791">
      <c r="A791" s="3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32"/>
      <c r="N791" s="32"/>
      <c r="O791" s="32"/>
      <c r="P791" s="32"/>
      <c r="Q791" s="12"/>
      <c r="R791" s="3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</row>
    <row r="792">
      <c r="A792" s="3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32"/>
      <c r="N792" s="32"/>
      <c r="O792" s="32"/>
      <c r="P792" s="32"/>
      <c r="Q792" s="12"/>
      <c r="R792" s="3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</row>
    <row r="793">
      <c r="A793" s="31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32"/>
      <c r="N793" s="32"/>
      <c r="O793" s="32"/>
      <c r="P793" s="32"/>
      <c r="Q793" s="12"/>
      <c r="R793" s="3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</row>
    <row r="794">
      <c r="A794" s="31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32"/>
      <c r="N794" s="32"/>
      <c r="O794" s="32"/>
      <c r="P794" s="32"/>
      <c r="Q794" s="12"/>
      <c r="R794" s="3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</row>
    <row r="795">
      <c r="A795" s="31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32"/>
      <c r="N795" s="32"/>
      <c r="O795" s="32"/>
      <c r="P795" s="32"/>
      <c r="Q795" s="12"/>
      <c r="R795" s="3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</row>
    <row r="796">
      <c r="A796" s="31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32"/>
      <c r="N796" s="32"/>
      <c r="O796" s="32"/>
      <c r="P796" s="32"/>
      <c r="Q796" s="12"/>
      <c r="R796" s="3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</row>
    <row r="797">
      <c r="A797" s="3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32"/>
      <c r="N797" s="32"/>
      <c r="O797" s="32"/>
      <c r="P797" s="32"/>
      <c r="Q797" s="12"/>
      <c r="R797" s="3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</row>
    <row r="798">
      <c r="A798" s="31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32"/>
      <c r="N798" s="32"/>
      <c r="O798" s="32"/>
      <c r="P798" s="32"/>
      <c r="Q798" s="12"/>
      <c r="R798" s="3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</row>
    <row r="799">
      <c r="A799" s="31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32"/>
      <c r="N799" s="32"/>
      <c r="O799" s="32"/>
      <c r="P799" s="32"/>
      <c r="Q799" s="12"/>
      <c r="R799" s="3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</row>
    <row r="800">
      <c r="A800" s="3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32"/>
      <c r="N800" s="32"/>
      <c r="O800" s="32"/>
      <c r="P800" s="32"/>
      <c r="Q800" s="12"/>
      <c r="R800" s="3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</row>
    <row r="801">
      <c r="A801" s="3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32"/>
      <c r="N801" s="32"/>
      <c r="O801" s="32"/>
      <c r="P801" s="32"/>
      <c r="Q801" s="12"/>
      <c r="R801" s="3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</row>
    <row r="802">
      <c r="A802" s="31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32"/>
      <c r="N802" s="32"/>
      <c r="O802" s="32"/>
      <c r="P802" s="32"/>
      <c r="Q802" s="12"/>
      <c r="R802" s="3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</row>
    <row r="803">
      <c r="A803" s="3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32"/>
      <c r="N803" s="32"/>
      <c r="O803" s="32"/>
      <c r="P803" s="32"/>
      <c r="Q803" s="12"/>
      <c r="R803" s="3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</row>
    <row r="804">
      <c r="A804" s="31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32"/>
      <c r="N804" s="32"/>
      <c r="O804" s="32"/>
      <c r="P804" s="32"/>
      <c r="Q804" s="12"/>
      <c r="R804" s="3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</row>
    <row r="805">
      <c r="A805" s="31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32"/>
      <c r="N805" s="32"/>
      <c r="O805" s="32"/>
      <c r="P805" s="32"/>
      <c r="Q805" s="12"/>
      <c r="R805" s="3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</row>
    <row r="806">
      <c r="A806" s="31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32"/>
      <c r="N806" s="32"/>
      <c r="O806" s="32"/>
      <c r="P806" s="32"/>
      <c r="Q806" s="12"/>
      <c r="R806" s="3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</row>
    <row r="807">
      <c r="A807" s="31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32"/>
      <c r="N807" s="32"/>
      <c r="O807" s="32"/>
      <c r="P807" s="32"/>
      <c r="Q807" s="12"/>
      <c r="R807" s="3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</row>
    <row r="808">
      <c r="A808" s="31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32"/>
      <c r="N808" s="32"/>
      <c r="O808" s="32"/>
      <c r="P808" s="32"/>
      <c r="Q808" s="12"/>
      <c r="R808" s="3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</row>
    <row r="809">
      <c r="A809" s="31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32"/>
      <c r="N809" s="32"/>
      <c r="O809" s="32"/>
      <c r="P809" s="32"/>
      <c r="Q809" s="12"/>
      <c r="R809" s="3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</row>
    <row r="810">
      <c r="A810" s="3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32"/>
      <c r="N810" s="32"/>
      <c r="O810" s="32"/>
      <c r="P810" s="32"/>
      <c r="Q810" s="12"/>
      <c r="R810" s="3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</row>
    <row r="811">
      <c r="A811" s="3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32"/>
      <c r="N811" s="32"/>
      <c r="O811" s="32"/>
      <c r="P811" s="32"/>
      <c r="Q811" s="12"/>
      <c r="R811" s="3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</row>
    <row r="812">
      <c r="A812" s="31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32"/>
      <c r="N812" s="32"/>
      <c r="O812" s="32"/>
      <c r="P812" s="32"/>
      <c r="Q812" s="12"/>
      <c r="R812" s="3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</row>
    <row r="813">
      <c r="A813" s="31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32"/>
      <c r="N813" s="32"/>
      <c r="O813" s="32"/>
      <c r="P813" s="32"/>
      <c r="Q813" s="12"/>
      <c r="R813" s="3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</row>
    <row r="814">
      <c r="A814" s="31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32"/>
      <c r="N814" s="32"/>
      <c r="O814" s="32"/>
      <c r="P814" s="32"/>
      <c r="Q814" s="12"/>
      <c r="R814" s="3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</row>
    <row r="815">
      <c r="A815" s="31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32"/>
      <c r="N815" s="32"/>
      <c r="O815" s="32"/>
      <c r="P815" s="32"/>
      <c r="Q815" s="12"/>
      <c r="R815" s="3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</row>
    <row r="816">
      <c r="A816" s="31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32"/>
      <c r="N816" s="32"/>
      <c r="O816" s="32"/>
      <c r="P816" s="32"/>
      <c r="Q816" s="12"/>
      <c r="R816" s="3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</row>
    <row r="817">
      <c r="A817" s="31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32"/>
      <c r="N817" s="32"/>
      <c r="O817" s="32"/>
      <c r="P817" s="32"/>
      <c r="Q817" s="12"/>
      <c r="R817" s="3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</row>
    <row r="818">
      <c r="A818" s="3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32"/>
      <c r="N818" s="32"/>
      <c r="O818" s="32"/>
      <c r="P818" s="32"/>
      <c r="Q818" s="12"/>
      <c r="R818" s="3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</row>
    <row r="819">
      <c r="A819" s="31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32"/>
      <c r="N819" s="32"/>
      <c r="O819" s="32"/>
      <c r="P819" s="32"/>
      <c r="Q819" s="12"/>
      <c r="R819" s="3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</row>
    <row r="820">
      <c r="A820" s="31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32"/>
      <c r="N820" s="32"/>
      <c r="O820" s="32"/>
      <c r="P820" s="32"/>
      <c r="Q820" s="12"/>
      <c r="R820" s="3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</row>
    <row r="821">
      <c r="A821" s="3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32"/>
      <c r="N821" s="32"/>
      <c r="O821" s="32"/>
      <c r="P821" s="32"/>
      <c r="Q821" s="12"/>
      <c r="R821" s="3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</row>
    <row r="822">
      <c r="A822" s="31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32"/>
      <c r="N822" s="32"/>
      <c r="O822" s="32"/>
      <c r="P822" s="32"/>
      <c r="Q822" s="12"/>
      <c r="R822" s="3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</row>
    <row r="823">
      <c r="A823" s="31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32"/>
      <c r="N823" s="32"/>
      <c r="O823" s="32"/>
      <c r="P823" s="32"/>
      <c r="Q823" s="12"/>
      <c r="R823" s="3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</row>
    <row r="824">
      <c r="A824" s="31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32"/>
      <c r="N824" s="32"/>
      <c r="O824" s="32"/>
      <c r="P824" s="32"/>
      <c r="Q824" s="12"/>
      <c r="R824" s="3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</row>
    <row r="825">
      <c r="A825" s="3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32"/>
      <c r="N825" s="32"/>
      <c r="O825" s="32"/>
      <c r="P825" s="32"/>
      <c r="Q825" s="12"/>
      <c r="R825" s="3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</row>
    <row r="826">
      <c r="A826" s="31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32"/>
      <c r="N826" s="32"/>
      <c r="O826" s="32"/>
      <c r="P826" s="32"/>
      <c r="Q826" s="12"/>
      <c r="R826" s="3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</row>
    <row r="827">
      <c r="A827" s="31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32"/>
      <c r="N827" s="32"/>
      <c r="O827" s="32"/>
      <c r="P827" s="32"/>
      <c r="Q827" s="12"/>
      <c r="R827" s="3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</row>
    <row r="828">
      <c r="A828" s="31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32"/>
      <c r="N828" s="32"/>
      <c r="O828" s="32"/>
      <c r="P828" s="32"/>
      <c r="Q828" s="12"/>
      <c r="R828" s="3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</row>
    <row r="829">
      <c r="A829" s="31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32"/>
      <c r="N829" s="32"/>
      <c r="O829" s="32"/>
      <c r="P829" s="32"/>
      <c r="Q829" s="12"/>
      <c r="R829" s="3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</row>
    <row r="830">
      <c r="A830" s="31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32"/>
      <c r="N830" s="32"/>
      <c r="O830" s="32"/>
      <c r="P830" s="32"/>
      <c r="Q830" s="12"/>
      <c r="R830" s="3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</row>
    <row r="831">
      <c r="A831" s="3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32"/>
      <c r="N831" s="32"/>
      <c r="O831" s="32"/>
      <c r="P831" s="32"/>
      <c r="Q831" s="12"/>
      <c r="R831" s="3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</row>
    <row r="832">
      <c r="A832" s="31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32"/>
      <c r="N832" s="32"/>
      <c r="O832" s="32"/>
      <c r="P832" s="32"/>
      <c r="Q832" s="12"/>
      <c r="R832" s="3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</row>
    <row r="833">
      <c r="A833" s="31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32"/>
      <c r="N833" s="32"/>
      <c r="O833" s="32"/>
      <c r="P833" s="32"/>
      <c r="Q833" s="12"/>
      <c r="R833" s="3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</row>
    <row r="834">
      <c r="A834" s="31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32"/>
      <c r="N834" s="32"/>
      <c r="O834" s="32"/>
      <c r="P834" s="32"/>
      <c r="Q834" s="12"/>
      <c r="R834" s="3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</row>
    <row r="835">
      <c r="A835" s="31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32"/>
      <c r="N835" s="32"/>
      <c r="O835" s="32"/>
      <c r="P835" s="32"/>
      <c r="Q835" s="12"/>
      <c r="R835" s="3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</row>
    <row r="836">
      <c r="A836" s="31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32"/>
      <c r="N836" s="32"/>
      <c r="O836" s="32"/>
      <c r="P836" s="32"/>
      <c r="Q836" s="12"/>
      <c r="R836" s="3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</row>
    <row r="837">
      <c r="A837" s="3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32"/>
      <c r="N837" s="32"/>
      <c r="O837" s="32"/>
      <c r="P837" s="32"/>
      <c r="Q837" s="12"/>
      <c r="R837" s="3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</row>
    <row r="838">
      <c r="A838" s="31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32"/>
      <c r="N838" s="32"/>
      <c r="O838" s="32"/>
      <c r="P838" s="32"/>
      <c r="Q838" s="12"/>
      <c r="R838" s="3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</row>
    <row r="839">
      <c r="A839" s="3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32"/>
      <c r="N839" s="32"/>
      <c r="O839" s="32"/>
      <c r="P839" s="32"/>
      <c r="Q839" s="12"/>
      <c r="R839" s="3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</row>
    <row r="840">
      <c r="A840" s="31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32"/>
      <c r="N840" s="32"/>
      <c r="O840" s="32"/>
      <c r="P840" s="32"/>
      <c r="Q840" s="12"/>
      <c r="R840" s="3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</row>
    <row r="841">
      <c r="A841" s="31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32"/>
      <c r="N841" s="32"/>
      <c r="O841" s="32"/>
      <c r="P841" s="32"/>
      <c r="Q841" s="12"/>
      <c r="R841" s="3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</row>
    <row r="842">
      <c r="A842" s="31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32"/>
      <c r="N842" s="32"/>
      <c r="O842" s="32"/>
      <c r="P842" s="32"/>
      <c r="Q842" s="12"/>
      <c r="R842" s="3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</row>
    <row r="843">
      <c r="A843" s="31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32"/>
      <c r="N843" s="32"/>
      <c r="O843" s="32"/>
      <c r="P843" s="32"/>
      <c r="Q843" s="12"/>
      <c r="R843" s="3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</row>
    <row r="844">
      <c r="A844" s="31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32"/>
      <c r="N844" s="32"/>
      <c r="O844" s="32"/>
      <c r="P844" s="32"/>
      <c r="Q844" s="12"/>
      <c r="R844" s="3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</row>
    <row r="845">
      <c r="A845" s="31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32"/>
      <c r="N845" s="32"/>
      <c r="O845" s="32"/>
      <c r="P845" s="32"/>
      <c r="Q845" s="12"/>
      <c r="R845" s="3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</row>
    <row r="846">
      <c r="A846" s="3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32"/>
      <c r="N846" s="32"/>
      <c r="O846" s="32"/>
      <c r="P846" s="32"/>
      <c r="Q846" s="12"/>
      <c r="R846" s="3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</row>
    <row r="847">
      <c r="A847" s="31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32"/>
      <c r="N847" s="32"/>
      <c r="O847" s="32"/>
      <c r="P847" s="32"/>
      <c r="Q847" s="12"/>
      <c r="R847" s="3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</row>
    <row r="848">
      <c r="A848" s="31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32"/>
      <c r="N848" s="32"/>
      <c r="O848" s="32"/>
      <c r="P848" s="32"/>
      <c r="Q848" s="12"/>
      <c r="R848" s="3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</row>
    <row r="849">
      <c r="A849" s="31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32"/>
      <c r="N849" s="32"/>
      <c r="O849" s="32"/>
      <c r="P849" s="32"/>
      <c r="Q849" s="12"/>
      <c r="R849" s="3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</row>
    <row r="850">
      <c r="A850" s="31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32"/>
      <c r="N850" s="32"/>
      <c r="O850" s="32"/>
      <c r="P850" s="32"/>
      <c r="Q850" s="12"/>
      <c r="R850" s="3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</row>
    <row r="851">
      <c r="A851" s="31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32"/>
      <c r="N851" s="32"/>
      <c r="O851" s="32"/>
      <c r="P851" s="32"/>
      <c r="Q851" s="12"/>
      <c r="R851" s="3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</row>
    <row r="852">
      <c r="A852" s="31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32"/>
      <c r="N852" s="32"/>
      <c r="O852" s="32"/>
      <c r="P852" s="32"/>
      <c r="Q852" s="12"/>
      <c r="R852" s="3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</row>
    <row r="853">
      <c r="A853" s="31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32"/>
      <c r="N853" s="32"/>
      <c r="O853" s="32"/>
      <c r="P853" s="32"/>
      <c r="Q853" s="12"/>
      <c r="R853" s="3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</row>
    <row r="854">
      <c r="A854" s="3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32"/>
      <c r="N854" s="32"/>
      <c r="O854" s="32"/>
      <c r="P854" s="32"/>
      <c r="Q854" s="12"/>
      <c r="R854" s="3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</row>
    <row r="855">
      <c r="A855" s="31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32"/>
      <c r="N855" s="32"/>
      <c r="O855" s="32"/>
      <c r="P855" s="32"/>
      <c r="Q855" s="12"/>
      <c r="R855" s="3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</row>
    <row r="856">
      <c r="A856" s="31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32"/>
      <c r="N856" s="32"/>
      <c r="O856" s="32"/>
      <c r="P856" s="32"/>
      <c r="Q856" s="12"/>
      <c r="R856" s="3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</row>
    <row r="857">
      <c r="A857" s="31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32"/>
      <c r="N857" s="32"/>
      <c r="O857" s="32"/>
      <c r="P857" s="32"/>
      <c r="Q857" s="12"/>
      <c r="R857" s="3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</row>
    <row r="858">
      <c r="A858" s="31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32"/>
      <c r="N858" s="32"/>
      <c r="O858" s="32"/>
      <c r="P858" s="32"/>
      <c r="Q858" s="12"/>
      <c r="R858" s="3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</row>
    <row r="859">
      <c r="A859" s="31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32"/>
      <c r="N859" s="32"/>
      <c r="O859" s="32"/>
      <c r="P859" s="32"/>
      <c r="Q859" s="12"/>
      <c r="R859" s="3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</row>
    <row r="860">
      <c r="A860" s="31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32"/>
      <c r="N860" s="32"/>
      <c r="O860" s="32"/>
      <c r="P860" s="32"/>
      <c r="Q860" s="12"/>
      <c r="R860" s="3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</row>
    <row r="861">
      <c r="A861" s="31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32"/>
      <c r="N861" s="32"/>
      <c r="O861" s="32"/>
      <c r="P861" s="32"/>
      <c r="Q861" s="12"/>
      <c r="R861" s="3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</row>
    <row r="862">
      <c r="A862" s="31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32"/>
      <c r="N862" s="32"/>
      <c r="O862" s="32"/>
      <c r="P862" s="32"/>
      <c r="Q862" s="12"/>
      <c r="R862" s="3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</row>
    <row r="863">
      <c r="A863" s="31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32"/>
      <c r="N863" s="32"/>
      <c r="O863" s="32"/>
      <c r="P863" s="32"/>
      <c r="Q863" s="12"/>
      <c r="R863" s="3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</row>
    <row r="864">
      <c r="A864" s="3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32"/>
      <c r="N864" s="32"/>
      <c r="O864" s="32"/>
      <c r="P864" s="32"/>
      <c r="Q864" s="12"/>
      <c r="R864" s="3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</row>
    <row r="865">
      <c r="A865" s="31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32"/>
      <c r="N865" s="32"/>
      <c r="O865" s="32"/>
      <c r="P865" s="32"/>
      <c r="Q865" s="12"/>
      <c r="R865" s="3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</row>
    <row r="866">
      <c r="A866" s="31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32"/>
      <c r="N866" s="32"/>
      <c r="O866" s="32"/>
      <c r="P866" s="32"/>
      <c r="Q866" s="12"/>
      <c r="R866" s="3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</row>
    <row r="867">
      <c r="A867" s="31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32"/>
      <c r="N867" s="32"/>
      <c r="O867" s="32"/>
      <c r="P867" s="32"/>
      <c r="Q867" s="12"/>
      <c r="R867" s="3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</row>
    <row r="868">
      <c r="A868" s="31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32"/>
      <c r="N868" s="32"/>
      <c r="O868" s="32"/>
      <c r="P868" s="32"/>
      <c r="Q868" s="12"/>
      <c r="R868" s="3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</row>
    <row r="869">
      <c r="A869" s="31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32"/>
      <c r="N869" s="32"/>
      <c r="O869" s="32"/>
      <c r="P869" s="32"/>
      <c r="Q869" s="12"/>
      <c r="R869" s="3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</row>
    <row r="870">
      <c r="A870" s="3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32"/>
      <c r="N870" s="32"/>
      <c r="O870" s="32"/>
      <c r="P870" s="32"/>
      <c r="Q870" s="12"/>
      <c r="R870" s="3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</row>
    <row r="871">
      <c r="A871" s="31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32"/>
      <c r="N871" s="32"/>
      <c r="O871" s="32"/>
      <c r="P871" s="32"/>
      <c r="Q871" s="12"/>
      <c r="R871" s="3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</row>
    <row r="872">
      <c r="A872" s="31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32"/>
      <c r="N872" s="32"/>
      <c r="O872" s="32"/>
      <c r="P872" s="32"/>
      <c r="Q872" s="12"/>
      <c r="R872" s="3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</row>
    <row r="873">
      <c r="A873" s="31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32"/>
      <c r="N873" s="32"/>
      <c r="O873" s="32"/>
      <c r="P873" s="32"/>
      <c r="Q873" s="12"/>
      <c r="R873" s="3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</row>
    <row r="874">
      <c r="A874" s="31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32"/>
      <c r="N874" s="32"/>
      <c r="O874" s="32"/>
      <c r="P874" s="32"/>
      <c r="Q874" s="12"/>
      <c r="R874" s="3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</row>
    <row r="875">
      <c r="A875" s="31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32"/>
      <c r="N875" s="32"/>
      <c r="O875" s="32"/>
      <c r="P875" s="32"/>
      <c r="Q875" s="12"/>
      <c r="R875" s="3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</row>
    <row r="876">
      <c r="A876" s="31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32"/>
      <c r="N876" s="32"/>
      <c r="O876" s="32"/>
      <c r="P876" s="32"/>
      <c r="Q876" s="12"/>
      <c r="R876" s="3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</row>
    <row r="877">
      <c r="A877" s="31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32"/>
      <c r="N877" s="32"/>
      <c r="O877" s="32"/>
      <c r="P877" s="32"/>
      <c r="Q877" s="12"/>
      <c r="R877" s="3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</row>
    <row r="878">
      <c r="A878" s="31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32"/>
      <c r="N878" s="32"/>
      <c r="O878" s="32"/>
      <c r="P878" s="32"/>
      <c r="Q878" s="12"/>
      <c r="R878" s="3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</row>
    <row r="879">
      <c r="A879" s="31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32"/>
      <c r="N879" s="32"/>
      <c r="O879" s="32"/>
      <c r="P879" s="32"/>
      <c r="Q879" s="12"/>
      <c r="R879" s="3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</row>
    <row r="880">
      <c r="A880" s="31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32"/>
      <c r="N880" s="32"/>
      <c r="O880" s="32"/>
      <c r="P880" s="32"/>
      <c r="Q880" s="12"/>
      <c r="R880" s="3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</row>
    <row r="881">
      <c r="A881" s="31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32"/>
      <c r="N881" s="32"/>
      <c r="O881" s="32"/>
      <c r="P881" s="32"/>
      <c r="Q881" s="12"/>
      <c r="R881" s="3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</row>
    <row r="882">
      <c r="A882" s="31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32"/>
      <c r="N882" s="32"/>
      <c r="O882" s="32"/>
      <c r="P882" s="32"/>
      <c r="Q882" s="12"/>
      <c r="R882" s="3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</row>
    <row r="883">
      <c r="A883" s="31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32"/>
      <c r="N883" s="32"/>
      <c r="O883" s="32"/>
      <c r="P883" s="32"/>
      <c r="Q883" s="12"/>
      <c r="R883" s="3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</row>
    <row r="884">
      <c r="A884" s="31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32"/>
      <c r="N884" s="32"/>
      <c r="O884" s="32"/>
      <c r="P884" s="32"/>
      <c r="Q884" s="12"/>
      <c r="R884" s="3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</row>
    <row r="885">
      <c r="A885" s="31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32"/>
      <c r="N885" s="32"/>
      <c r="O885" s="32"/>
      <c r="P885" s="32"/>
      <c r="Q885" s="12"/>
      <c r="R885" s="3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</row>
    <row r="886">
      <c r="A886" s="31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32"/>
      <c r="N886" s="32"/>
      <c r="O886" s="32"/>
      <c r="P886" s="32"/>
      <c r="Q886" s="12"/>
      <c r="R886" s="3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</row>
    <row r="887">
      <c r="A887" s="31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32"/>
      <c r="N887" s="32"/>
      <c r="O887" s="32"/>
      <c r="P887" s="32"/>
      <c r="Q887" s="12"/>
      <c r="R887" s="3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</row>
    <row r="888">
      <c r="A888" s="31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32"/>
      <c r="N888" s="32"/>
      <c r="O888" s="32"/>
      <c r="P888" s="32"/>
      <c r="Q888" s="12"/>
      <c r="R888" s="3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</row>
    <row r="889">
      <c r="A889" s="31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32"/>
      <c r="N889" s="32"/>
      <c r="O889" s="32"/>
      <c r="P889" s="32"/>
      <c r="Q889" s="12"/>
      <c r="R889" s="3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</row>
    <row r="890">
      <c r="A890" s="31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32"/>
      <c r="N890" s="32"/>
      <c r="O890" s="32"/>
      <c r="P890" s="32"/>
      <c r="Q890" s="12"/>
      <c r="R890" s="3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</row>
    <row r="891">
      <c r="A891" s="31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32"/>
      <c r="N891" s="32"/>
      <c r="O891" s="32"/>
      <c r="P891" s="32"/>
      <c r="Q891" s="12"/>
      <c r="R891" s="3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</row>
    <row r="892">
      <c r="A892" s="31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32"/>
      <c r="N892" s="32"/>
      <c r="O892" s="32"/>
      <c r="P892" s="32"/>
      <c r="Q892" s="12"/>
      <c r="R892" s="3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</row>
    <row r="893">
      <c r="A893" s="31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32"/>
      <c r="N893" s="32"/>
      <c r="O893" s="32"/>
      <c r="P893" s="32"/>
      <c r="Q893" s="12"/>
      <c r="R893" s="3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</row>
    <row r="894">
      <c r="A894" s="31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32"/>
      <c r="N894" s="32"/>
      <c r="O894" s="32"/>
      <c r="P894" s="32"/>
      <c r="Q894" s="12"/>
      <c r="R894" s="3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</row>
    <row r="895">
      <c r="A895" s="31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32"/>
      <c r="N895" s="32"/>
      <c r="O895" s="32"/>
      <c r="P895" s="32"/>
      <c r="Q895" s="12"/>
      <c r="R895" s="3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</row>
    <row r="896">
      <c r="A896" s="31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32"/>
      <c r="N896" s="32"/>
      <c r="O896" s="32"/>
      <c r="P896" s="32"/>
      <c r="Q896" s="12"/>
      <c r="R896" s="3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</row>
    <row r="897">
      <c r="A897" s="31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32"/>
      <c r="N897" s="32"/>
      <c r="O897" s="32"/>
      <c r="P897" s="32"/>
      <c r="Q897" s="12"/>
      <c r="R897" s="3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</row>
    <row r="898">
      <c r="A898" s="31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32"/>
      <c r="N898" s="32"/>
      <c r="O898" s="32"/>
      <c r="P898" s="32"/>
      <c r="Q898" s="12"/>
      <c r="R898" s="3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</row>
    <row r="899">
      <c r="A899" s="31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32"/>
      <c r="N899" s="32"/>
      <c r="O899" s="32"/>
      <c r="P899" s="32"/>
      <c r="Q899" s="12"/>
      <c r="R899" s="3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</row>
    <row r="900">
      <c r="A900" s="3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32"/>
      <c r="N900" s="32"/>
      <c r="O900" s="32"/>
      <c r="P900" s="32"/>
      <c r="Q900" s="12"/>
      <c r="R900" s="3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</row>
    <row r="901">
      <c r="A901" s="31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32"/>
      <c r="N901" s="32"/>
      <c r="O901" s="32"/>
      <c r="P901" s="32"/>
      <c r="Q901" s="12"/>
      <c r="R901" s="3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</row>
    <row r="902">
      <c r="A902" s="31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32"/>
      <c r="N902" s="32"/>
      <c r="O902" s="32"/>
      <c r="P902" s="32"/>
      <c r="Q902" s="12"/>
      <c r="R902" s="3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</row>
    <row r="903">
      <c r="A903" s="31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32"/>
      <c r="N903" s="32"/>
      <c r="O903" s="32"/>
      <c r="P903" s="32"/>
      <c r="Q903" s="12"/>
      <c r="R903" s="3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</row>
    <row r="904">
      <c r="A904" s="31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32"/>
      <c r="N904" s="32"/>
      <c r="O904" s="32"/>
      <c r="P904" s="32"/>
      <c r="Q904" s="12"/>
      <c r="R904" s="3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</row>
    <row r="905">
      <c r="A905" s="31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32"/>
      <c r="N905" s="32"/>
      <c r="O905" s="32"/>
      <c r="P905" s="32"/>
      <c r="Q905" s="12"/>
      <c r="R905" s="3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</row>
    <row r="906">
      <c r="A906" s="31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32"/>
      <c r="N906" s="32"/>
      <c r="O906" s="32"/>
      <c r="P906" s="32"/>
      <c r="Q906" s="12"/>
      <c r="R906" s="3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</row>
    <row r="907">
      <c r="A907" s="31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32"/>
      <c r="N907" s="32"/>
      <c r="O907" s="32"/>
      <c r="P907" s="32"/>
      <c r="Q907" s="12"/>
      <c r="R907" s="3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</row>
    <row r="908">
      <c r="A908" s="3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32"/>
      <c r="N908" s="32"/>
      <c r="O908" s="32"/>
      <c r="P908" s="32"/>
      <c r="Q908" s="12"/>
      <c r="R908" s="3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</row>
    <row r="909">
      <c r="A909" s="31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32"/>
      <c r="N909" s="32"/>
      <c r="O909" s="32"/>
      <c r="P909" s="32"/>
      <c r="Q909" s="12"/>
      <c r="R909" s="3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</row>
    <row r="910">
      <c r="A910" s="31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32"/>
      <c r="N910" s="32"/>
      <c r="O910" s="32"/>
      <c r="P910" s="32"/>
      <c r="Q910" s="12"/>
      <c r="R910" s="3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</row>
    <row r="911">
      <c r="A911" s="31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32"/>
      <c r="N911" s="32"/>
      <c r="O911" s="32"/>
      <c r="P911" s="32"/>
      <c r="Q911" s="12"/>
      <c r="R911" s="3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</row>
    <row r="912">
      <c r="A912" s="31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32"/>
      <c r="N912" s="32"/>
      <c r="O912" s="32"/>
      <c r="P912" s="32"/>
      <c r="Q912" s="12"/>
      <c r="R912" s="3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</row>
    <row r="913">
      <c r="A913" s="31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32"/>
      <c r="N913" s="32"/>
      <c r="O913" s="32"/>
      <c r="P913" s="32"/>
      <c r="Q913" s="12"/>
      <c r="R913" s="3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</row>
    <row r="914">
      <c r="A914" s="31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32"/>
      <c r="N914" s="32"/>
      <c r="O914" s="32"/>
      <c r="P914" s="32"/>
      <c r="Q914" s="12"/>
      <c r="R914" s="3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</row>
    <row r="915">
      <c r="A915" s="31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32"/>
      <c r="N915" s="32"/>
      <c r="O915" s="32"/>
      <c r="P915" s="32"/>
      <c r="Q915" s="12"/>
      <c r="R915" s="3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</row>
    <row r="916">
      <c r="A916" s="31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32"/>
      <c r="N916" s="32"/>
      <c r="O916" s="32"/>
      <c r="P916" s="32"/>
      <c r="Q916" s="12"/>
      <c r="R916" s="3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</row>
    <row r="917">
      <c r="A917" s="31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32"/>
      <c r="N917" s="32"/>
      <c r="O917" s="32"/>
      <c r="P917" s="32"/>
      <c r="Q917" s="12"/>
      <c r="R917" s="3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</row>
    <row r="918">
      <c r="A918" s="3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32"/>
      <c r="N918" s="32"/>
      <c r="O918" s="32"/>
      <c r="P918" s="32"/>
      <c r="Q918" s="12"/>
      <c r="R918" s="3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</row>
    <row r="919">
      <c r="A919" s="31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32"/>
      <c r="N919" s="32"/>
      <c r="O919" s="32"/>
      <c r="P919" s="32"/>
      <c r="Q919" s="12"/>
      <c r="R919" s="3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</row>
    <row r="920">
      <c r="A920" s="31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32"/>
      <c r="N920" s="32"/>
      <c r="O920" s="32"/>
      <c r="P920" s="32"/>
      <c r="Q920" s="12"/>
      <c r="R920" s="3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</row>
    <row r="921">
      <c r="A921" s="31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32"/>
      <c r="N921" s="32"/>
      <c r="O921" s="32"/>
      <c r="P921" s="32"/>
      <c r="Q921" s="12"/>
      <c r="R921" s="3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</row>
    <row r="922">
      <c r="A922" s="31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32"/>
      <c r="N922" s="32"/>
      <c r="O922" s="32"/>
      <c r="P922" s="32"/>
      <c r="Q922" s="12"/>
      <c r="R922" s="3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</row>
    <row r="923">
      <c r="A923" s="31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32"/>
      <c r="N923" s="32"/>
      <c r="O923" s="32"/>
      <c r="P923" s="32"/>
      <c r="Q923" s="12"/>
      <c r="R923" s="3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</row>
    <row r="924">
      <c r="A924" s="31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32"/>
      <c r="N924" s="32"/>
      <c r="O924" s="32"/>
      <c r="P924" s="32"/>
      <c r="Q924" s="12"/>
      <c r="R924" s="3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</row>
    <row r="925">
      <c r="A925" s="31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32"/>
      <c r="N925" s="32"/>
      <c r="O925" s="32"/>
      <c r="P925" s="32"/>
      <c r="Q925" s="12"/>
      <c r="R925" s="3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</row>
    <row r="926">
      <c r="A926" s="31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32"/>
      <c r="N926" s="32"/>
      <c r="O926" s="32"/>
      <c r="P926" s="32"/>
      <c r="Q926" s="12"/>
      <c r="R926" s="3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</row>
    <row r="927">
      <c r="A927" s="31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32"/>
      <c r="N927" s="32"/>
      <c r="O927" s="32"/>
      <c r="P927" s="32"/>
      <c r="Q927" s="12"/>
      <c r="R927" s="3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</row>
    <row r="928">
      <c r="A928" s="31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32"/>
      <c r="N928" s="32"/>
      <c r="O928" s="32"/>
      <c r="P928" s="32"/>
      <c r="Q928" s="12"/>
      <c r="R928" s="3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</row>
    <row r="929">
      <c r="A929" s="31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32"/>
      <c r="N929" s="32"/>
      <c r="O929" s="32"/>
      <c r="P929" s="32"/>
      <c r="Q929" s="12"/>
      <c r="R929" s="3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</row>
    <row r="930">
      <c r="A930" s="31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32"/>
      <c r="N930" s="32"/>
      <c r="O930" s="32"/>
      <c r="P930" s="32"/>
      <c r="Q930" s="12"/>
      <c r="R930" s="3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</row>
    <row r="931">
      <c r="A931" s="31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32"/>
      <c r="N931" s="32"/>
      <c r="O931" s="32"/>
      <c r="P931" s="32"/>
      <c r="Q931" s="12"/>
      <c r="R931" s="3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</row>
    <row r="932">
      <c r="A932" s="31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32"/>
      <c r="N932" s="32"/>
      <c r="O932" s="32"/>
      <c r="P932" s="32"/>
      <c r="Q932" s="12"/>
      <c r="R932" s="3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</row>
    <row r="933">
      <c r="A933" s="31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32"/>
      <c r="N933" s="32"/>
      <c r="O933" s="32"/>
      <c r="P933" s="32"/>
      <c r="Q933" s="12"/>
      <c r="R933" s="3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</row>
    <row r="934">
      <c r="A934" s="31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32"/>
      <c r="N934" s="32"/>
      <c r="O934" s="32"/>
      <c r="P934" s="32"/>
      <c r="Q934" s="12"/>
      <c r="R934" s="3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</row>
    <row r="935">
      <c r="A935" s="31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32"/>
      <c r="N935" s="32"/>
      <c r="O935" s="32"/>
      <c r="P935" s="32"/>
      <c r="Q935" s="12"/>
      <c r="R935" s="3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</row>
    <row r="936">
      <c r="A936" s="31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32"/>
      <c r="N936" s="32"/>
      <c r="O936" s="32"/>
      <c r="P936" s="32"/>
      <c r="Q936" s="12"/>
      <c r="R936" s="3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</row>
    <row r="937">
      <c r="A937" s="31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32"/>
      <c r="N937" s="32"/>
      <c r="O937" s="32"/>
      <c r="P937" s="32"/>
      <c r="Q937" s="12"/>
      <c r="R937" s="3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</row>
    <row r="938">
      <c r="A938" s="31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32"/>
      <c r="N938" s="32"/>
      <c r="O938" s="32"/>
      <c r="P938" s="32"/>
      <c r="Q938" s="12"/>
      <c r="R938" s="3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</row>
    <row r="939">
      <c r="A939" s="31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32"/>
      <c r="N939" s="32"/>
      <c r="O939" s="32"/>
      <c r="P939" s="32"/>
      <c r="Q939" s="12"/>
      <c r="R939" s="3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</row>
    <row r="940">
      <c r="A940" s="31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32"/>
      <c r="N940" s="32"/>
      <c r="O940" s="32"/>
      <c r="P940" s="32"/>
      <c r="Q940" s="12"/>
      <c r="R940" s="3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</row>
    <row r="941">
      <c r="A941" s="31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32"/>
      <c r="N941" s="32"/>
      <c r="O941" s="32"/>
      <c r="P941" s="32"/>
      <c r="Q941" s="12"/>
      <c r="R941" s="3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</row>
    <row r="942">
      <c r="A942" s="31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32"/>
      <c r="N942" s="32"/>
      <c r="O942" s="32"/>
      <c r="P942" s="32"/>
      <c r="Q942" s="12"/>
      <c r="R942" s="3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</row>
    <row r="943">
      <c r="A943" s="31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32"/>
      <c r="N943" s="32"/>
      <c r="O943" s="32"/>
      <c r="P943" s="32"/>
      <c r="Q943" s="12"/>
      <c r="R943" s="3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</row>
    <row r="944">
      <c r="A944" s="31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32"/>
      <c r="N944" s="32"/>
      <c r="O944" s="32"/>
      <c r="P944" s="32"/>
      <c r="Q944" s="12"/>
      <c r="R944" s="3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</row>
    <row r="945">
      <c r="A945" s="31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32"/>
      <c r="N945" s="32"/>
      <c r="O945" s="32"/>
      <c r="P945" s="32"/>
      <c r="Q945" s="12"/>
      <c r="R945" s="3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</row>
    <row r="946">
      <c r="A946" s="31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32"/>
      <c r="N946" s="32"/>
      <c r="O946" s="32"/>
      <c r="P946" s="32"/>
      <c r="Q946" s="12"/>
      <c r="R946" s="3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</row>
    <row r="947">
      <c r="A947" s="31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32"/>
      <c r="N947" s="32"/>
      <c r="O947" s="32"/>
      <c r="P947" s="32"/>
      <c r="Q947" s="12"/>
      <c r="R947" s="3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</row>
    <row r="948">
      <c r="A948" s="31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32"/>
      <c r="N948" s="32"/>
      <c r="O948" s="32"/>
      <c r="P948" s="32"/>
      <c r="Q948" s="12"/>
      <c r="R948" s="3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</row>
    <row r="949">
      <c r="A949" s="31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32"/>
      <c r="N949" s="32"/>
      <c r="O949" s="32"/>
      <c r="P949" s="32"/>
      <c r="Q949" s="12"/>
      <c r="R949" s="3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</row>
    <row r="950">
      <c r="A950" s="31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32"/>
      <c r="N950" s="32"/>
      <c r="O950" s="32"/>
      <c r="P950" s="32"/>
      <c r="Q950" s="12"/>
      <c r="R950" s="3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</row>
    <row r="951">
      <c r="A951" s="31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32"/>
      <c r="N951" s="32"/>
      <c r="O951" s="32"/>
      <c r="P951" s="32"/>
      <c r="Q951" s="12"/>
      <c r="R951" s="3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</row>
    <row r="952">
      <c r="A952" s="31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32"/>
      <c r="N952" s="32"/>
      <c r="O952" s="32"/>
      <c r="P952" s="32"/>
      <c r="Q952" s="12"/>
      <c r="R952" s="3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</row>
    <row r="953">
      <c r="A953" s="31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32"/>
      <c r="N953" s="32"/>
      <c r="O953" s="32"/>
      <c r="P953" s="32"/>
      <c r="Q953" s="12"/>
      <c r="R953" s="3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</row>
    <row r="954">
      <c r="A954" s="31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32"/>
      <c r="N954" s="32"/>
      <c r="O954" s="32"/>
      <c r="P954" s="32"/>
      <c r="Q954" s="12"/>
      <c r="R954" s="3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</row>
    <row r="955">
      <c r="A955" s="31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32"/>
      <c r="N955" s="32"/>
      <c r="O955" s="32"/>
      <c r="P955" s="32"/>
      <c r="Q955" s="12"/>
      <c r="R955" s="3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</row>
    <row r="956">
      <c r="A956" s="31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32"/>
      <c r="N956" s="32"/>
      <c r="O956" s="32"/>
      <c r="P956" s="32"/>
      <c r="Q956" s="12"/>
      <c r="R956" s="3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</row>
    <row r="957">
      <c r="A957" s="31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32"/>
      <c r="N957" s="32"/>
      <c r="O957" s="32"/>
      <c r="P957" s="32"/>
      <c r="Q957" s="12"/>
      <c r="R957" s="3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</row>
    <row r="958">
      <c r="A958" s="31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32"/>
      <c r="N958" s="32"/>
      <c r="O958" s="32"/>
      <c r="P958" s="32"/>
      <c r="Q958" s="12"/>
      <c r="R958" s="3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</row>
    <row r="959">
      <c r="A959" s="31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32"/>
      <c r="N959" s="32"/>
      <c r="O959" s="32"/>
      <c r="P959" s="32"/>
      <c r="Q959" s="12"/>
      <c r="R959" s="3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</row>
    <row r="960">
      <c r="A960" s="31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32"/>
      <c r="N960" s="32"/>
      <c r="O960" s="32"/>
      <c r="P960" s="32"/>
      <c r="Q960" s="12"/>
      <c r="R960" s="3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</row>
    <row r="961">
      <c r="A961" s="31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32"/>
      <c r="N961" s="32"/>
      <c r="O961" s="32"/>
      <c r="P961" s="32"/>
      <c r="Q961" s="12"/>
      <c r="R961" s="3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</row>
    <row r="962">
      <c r="A962" s="31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32"/>
      <c r="N962" s="32"/>
      <c r="O962" s="32"/>
      <c r="P962" s="32"/>
      <c r="Q962" s="12"/>
      <c r="R962" s="3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</row>
    <row r="963">
      <c r="A963" s="31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32"/>
      <c r="N963" s="32"/>
      <c r="O963" s="32"/>
      <c r="P963" s="32"/>
      <c r="Q963" s="12"/>
      <c r="R963" s="3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</row>
    <row r="964">
      <c r="A964" s="31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32"/>
      <c r="N964" s="32"/>
      <c r="O964" s="32"/>
      <c r="P964" s="32"/>
      <c r="Q964" s="12"/>
      <c r="R964" s="3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</row>
    <row r="965">
      <c r="A965" s="31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32"/>
      <c r="N965" s="32"/>
      <c r="O965" s="32"/>
      <c r="P965" s="32"/>
      <c r="Q965" s="12"/>
      <c r="R965" s="3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</row>
    <row r="966">
      <c r="A966" s="31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32"/>
      <c r="N966" s="32"/>
      <c r="O966" s="32"/>
      <c r="P966" s="32"/>
      <c r="Q966" s="12"/>
      <c r="R966" s="3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</row>
    <row r="967">
      <c r="A967" s="31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32"/>
      <c r="N967" s="32"/>
      <c r="O967" s="32"/>
      <c r="P967" s="32"/>
      <c r="Q967" s="12"/>
      <c r="R967" s="3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</row>
    <row r="968">
      <c r="A968" s="31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32"/>
      <c r="N968" s="32"/>
      <c r="O968" s="32"/>
      <c r="P968" s="32"/>
      <c r="Q968" s="12"/>
      <c r="R968" s="3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</row>
    <row r="969">
      <c r="A969" s="31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32"/>
      <c r="N969" s="32"/>
      <c r="O969" s="32"/>
      <c r="P969" s="32"/>
      <c r="Q969" s="12"/>
      <c r="R969" s="3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</row>
    <row r="970">
      <c r="A970" s="31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32"/>
      <c r="N970" s="32"/>
      <c r="O970" s="32"/>
      <c r="P970" s="32"/>
      <c r="Q970" s="12"/>
      <c r="R970" s="3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</row>
    <row r="971">
      <c r="A971" s="31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32"/>
      <c r="N971" s="32"/>
      <c r="O971" s="32"/>
      <c r="P971" s="32"/>
      <c r="Q971" s="12"/>
      <c r="R971" s="3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</row>
    <row r="972">
      <c r="A972" s="31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32"/>
      <c r="N972" s="32"/>
      <c r="O972" s="32"/>
      <c r="P972" s="32"/>
      <c r="Q972" s="12"/>
      <c r="R972" s="3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</row>
    <row r="973">
      <c r="A973" s="31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32"/>
      <c r="N973" s="32"/>
      <c r="O973" s="32"/>
      <c r="P973" s="32"/>
      <c r="Q973" s="12"/>
      <c r="R973" s="3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</row>
    <row r="974">
      <c r="A974" s="31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32"/>
      <c r="N974" s="32"/>
      <c r="O974" s="32"/>
      <c r="P974" s="32"/>
      <c r="Q974" s="12"/>
      <c r="R974" s="3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</row>
    <row r="975">
      <c r="A975" s="31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32"/>
      <c r="N975" s="32"/>
      <c r="O975" s="32"/>
      <c r="P975" s="32"/>
      <c r="Q975" s="12"/>
      <c r="R975" s="3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</row>
    <row r="976">
      <c r="A976" s="31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32"/>
      <c r="N976" s="32"/>
      <c r="O976" s="32"/>
      <c r="P976" s="32"/>
      <c r="Q976" s="12"/>
      <c r="R976" s="3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</row>
    <row r="977">
      <c r="A977" s="31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32"/>
      <c r="N977" s="32"/>
      <c r="O977" s="32"/>
      <c r="P977" s="32"/>
      <c r="Q977" s="12"/>
      <c r="R977" s="3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</row>
    <row r="978">
      <c r="A978" s="31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32"/>
      <c r="N978" s="32"/>
      <c r="O978" s="32"/>
      <c r="P978" s="32"/>
      <c r="Q978" s="12"/>
      <c r="R978" s="3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</row>
    <row r="979">
      <c r="A979" s="31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32"/>
      <c r="N979" s="32"/>
      <c r="O979" s="32"/>
      <c r="P979" s="32"/>
      <c r="Q979" s="12"/>
      <c r="R979" s="3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</row>
    <row r="980">
      <c r="A980" s="31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32"/>
      <c r="N980" s="32"/>
      <c r="O980" s="32"/>
      <c r="P980" s="32"/>
      <c r="Q980" s="12"/>
      <c r="R980" s="3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</row>
    <row r="981">
      <c r="A981" s="31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32"/>
      <c r="N981" s="32"/>
      <c r="O981" s="32"/>
      <c r="P981" s="32"/>
      <c r="Q981" s="12"/>
      <c r="R981" s="3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</row>
    <row r="982">
      <c r="A982" s="31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32"/>
      <c r="N982" s="32"/>
      <c r="O982" s="32"/>
      <c r="P982" s="32"/>
      <c r="Q982" s="12"/>
      <c r="R982" s="3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</row>
    <row r="983">
      <c r="A983" s="31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32"/>
      <c r="N983" s="32"/>
      <c r="O983" s="32"/>
      <c r="P983" s="32"/>
      <c r="Q983" s="12"/>
      <c r="R983" s="3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</row>
    <row r="984">
      <c r="A984" s="31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32"/>
      <c r="N984" s="32"/>
      <c r="O984" s="32"/>
      <c r="P984" s="32"/>
      <c r="Q984" s="12"/>
      <c r="R984" s="3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</row>
    <row r="985">
      <c r="A985" s="31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32"/>
      <c r="N985" s="32"/>
      <c r="O985" s="32"/>
      <c r="P985" s="32"/>
      <c r="Q985" s="12"/>
      <c r="R985" s="3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</row>
    <row r="986">
      <c r="A986" s="31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32"/>
      <c r="N986" s="32"/>
      <c r="O986" s="32"/>
      <c r="P986" s="32"/>
      <c r="Q986" s="12"/>
      <c r="R986" s="3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</row>
    <row r="987">
      <c r="A987" s="31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32"/>
      <c r="N987" s="32"/>
      <c r="O987" s="32"/>
      <c r="P987" s="32"/>
      <c r="Q987" s="12"/>
      <c r="R987" s="3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</row>
    <row r="988">
      <c r="A988" s="31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32"/>
      <c r="N988" s="32"/>
      <c r="O988" s="32"/>
      <c r="P988" s="32"/>
      <c r="Q988" s="12"/>
      <c r="R988" s="3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</row>
    <row r="989">
      <c r="A989" s="31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32"/>
      <c r="N989" s="32"/>
      <c r="O989" s="32"/>
      <c r="P989" s="32"/>
      <c r="Q989" s="12"/>
      <c r="R989" s="3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</row>
    <row r="990">
      <c r="A990" s="31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32"/>
      <c r="N990" s="32"/>
      <c r="O990" s="32"/>
      <c r="P990" s="32"/>
      <c r="Q990" s="12"/>
      <c r="R990" s="3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</row>
    <row r="991">
      <c r="A991" s="31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32"/>
      <c r="N991" s="32"/>
      <c r="O991" s="32"/>
      <c r="P991" s="32"/>
      <c r="Q991" s="12"/>
      <c r="R991" s="3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</row>
    <row r="992">
      <c r="A992" s="31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32"/>
      <c r="N992" s="32"/>
      <c r="O992" s="32"/>
      <c r="P992" s="32"/>
      <c r="Q992" s="12"/>
      <c r="R992" s="3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</row>
    <row r="993">
      <c r="A993" s="31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32"/>
      <c r="N993" s="32"/>
      <c r="O993" s="32"/>
      <c r="P993" s="32"/>
      <c r="Q993" s="12"/>
      <c r="R993" s="3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</row>
    <row r="994">
      <c r="A994" s="31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32"/>
      <c r="N994" s="32"/>
      <c r="O994" s="32"/>
      <c r="P994" s="32"/>
      <c r="Q994" s="12"/>
      <c r="R994" s="3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</row>
    <row r="995">
      <c r="A995" s="31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32"/>
      <c r="N995" s="32"/>
      <c r="O995" s="32"/>
      <c r="P995" s="32"/>
      <c r="Q995" s="12"/>
      <c r="R995" s="3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</row>
    <row r="996">
      <c r="A996" s="31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32"/>
      <c r="N996" s="32"/>
      <c r="O996" s="32"/>
      <c r="P996" s="32"/>
      <c r="Q996" s="12"/>
      <c r="R996" s="3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</row>
    <row r="997">
      <c r="A997" s="31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32"/>
      <c r="N997" s="32"/>
      <c r="O997" s="32"/>
      <c r="P997" s="32"/>
      <c r="Q997" s="12"/>
      <c r="R997" s="3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</row>
    <row r="998">
      <c r="A998" s="31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32"/>
      <c r="N998" s="32"/>
      <c r="O998" s="32"/>
      <c r="P998" s="32"/>
      <c r="Q998" s="12"/>
      <c r="R998" s="3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</row>
    <row r="999">
      <c r="A999" s="31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32"/>
      <c r="N999" s="32"/>
      <c r="O999" s="32"/>
      <c r="P999" s="32"/>
      <c r="Q999" s="12"/>
      <c r="R999" s="3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</row>
    <row r="1000">
      <c r="A1000" s="31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32"/>
      <c r="N1000" s="32"/>
      <c r="O1000" s="32"/>
      <c r="P1000" s="32"/>
      <c r="Q1000" s="12"/>
      <c r="R1000" s="3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</row>
  </sheetData>
  <conditionalFormatting sqref="AQ2:AQ1000">
    <cfRule type="cellIs" dxfId="3" priority="1" operator="equal">
      <formula>"EMAIL_SENT"</formula>
    </cfRule>
  </conditionalFormatting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  <hyperlink r:id="rId19" ref="AE4"/>
    <hyperlink r:id="rId20" ref="AF4"/>
    <hyperlink r:id="rId21" ref="AG4"/>
    <hyperlink r:id="rId22" ref="AH4"/>
    <hyperlink r:id="rId23" ref="AI4"/>
    <hyperlink r:id="rId24" ref="AJ4"/>
    <hyperlink r:id="rId25" ref="AK4"/>
    <hyperlink r:id="rId26" ref="AL4"/>
    <hyperlink r:id="rId27" ref="AM4"/>
    <hyperlink r:id="rId28" ref="AE5"/>
    <hyperlink r:id="rId29" ref="AF5"/>
    <hyperlink r:id="rId30" ref="AG5"/>
    <hyperlink r:id="rId31" ref="AH5"/>
    <hyperlink r:id="rId32" ref="AI5"/>
    <hyperlink r:id="rId33" ref="AJ5"/>
    <hyperlink r:id="rId34" ref="AK5"/>
    <hyperlink r:id="rId35" ref="AL5"/>
    <hyperlink r:id="rId36" ref="AM5"/>
    <hyperlink r:id="rId37" ref="AE6"/>
    <hyperlink r:id="rId38" ref="AF6"/>
    <hyperlink r:id="rId39" ref="AG6"/>
    <hyperlink r:id="rId40" ref="AH6"/>
    <hyperlink r:id="rId41" ref="AI6"/>
    <hyperlink r:id="rId42" ref="AJ6"/>
    <hyperlink r:id="rId43" ref="AK6"/>
    <hyperlink r:id="rId44" ref="AL6"/>
    <hyperlink r:id="rId45" ref="AM6"/>
    <hyperlink r:id="rId46" ref="AE7"/>
    <hyperlink r:id="rId47" ref="AF7"/>
    <hyperlink r:id="rId48" ref="AG7"/>
    <hyperlink r:id="rId49" ref="AH7"/>
    <hyperlink r:id="rId50" ref="AI7"/>
    <hyperlink r:id="rId51" ref="AJ7"/>
    <hyperlink r:id="rId52" ref="AK7"/>
    <hyperlink r:id="rId53" ref="AL7"/>
    <hyperlink r:id="rId54" ref="AM7"/>
    <hyperlink r:id="rId55" ref="AE8"/>
    <hyperlink r:id="rId56" ref="AF8"/>
    <hyperlink r:id="rId57" ref="AG8"/>
    <hyperlink r:id="rId58" ref="AH8"/>
    <hyperlink r:id="rId59" ref="AI8"/>
    <hyperlink r:id="rId60" ref="AJ8"/>
    <hyperlink r:id="rId61" ref="AK8"/>
    <hyperlink r:id="rId62" ref="AL8"/>
    <hyperlink r:id="rId63" ref="AM8"/>
    <hyperlink r:id="rId64" ref="AE9"/>
    <hyperlink r:id="rId65" ref="AF9"/>
    <hyperlink r:id="rId66" ref="AG9"/>
    <hyperlink r:id="rId67" ref="AH9"/>
    <hyperlink r:id="rId68" ref="AI9"/>
    <hyperlink r:id="rId69" ref="AJ9"/>
    <hyperlink r:id="rId70" ref="AK9"/>
    <hyperlink r:id="rId71" ref="AL9"/>
    <hyperlink r:id="rId72" ref="AM9"/>
    <hyperlink r:id="rId73" ref="AE10"/>
    <hyperlink r:id="rId74" ref="AF10"/>
    <hyperlink r:id="rId75" ref="AG10"/>
    <hyperlink r:id="rId76" ref="AH10"/>
    <hyperlink r:id="rId77" ref="AI10"/>
    <hyperlink r:id="rId78" ref="AJ10"/>
    <hyperlink r:id="rId79" ref="AK10"/>
    <hyperlink r:id="rId80" ref="AL10"/>
    <hyperlink r:id="rId81" ref="AM10"/>
    <hyperlink r:id="rId82" ref="AE11"/>
    <hyperlink r:id="rId83" ref="AF11"/>
    <hyperlink r:id="rId84" ref="AG11"/>
    <hyperlink r:id="rId85" ref="AH11"/>
    <hyperlink r:id="rId86" ref="AI11"/>
    <hyperlink r:id="rId87" ref="AJ11"/>
    <hyperlink r:id="rId88" ref="AK11"/>
    <hyperlink r:id="rId89" ref="AL11"/>
    <hyperlink r:id="rId90" ref="AM11"/>
    <hyperlink r:id="rId91" ref="AE12"/>
    <hyperlink r:id="rId92" ref="AF12"/>
    <hyperlink r:id="rId93" ref="AG12"/>
    <hyperlink r:id="rId94" ref="AH12"/>
    <hyperlink r:id="rId95" ref="AI12"/>
    <hyperlink r:id="rId96" ref="AJ12"/>
    <hyperlink r:id="rId97" ref="AK12"/>
    <hyperlink r:id="rId98" ref="AL12"/>
    <hyperlink r:id="rId99" ref="AM12"/>
  </hyperlinks>
  <drawing r:id="rId10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16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14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17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14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18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14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19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14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20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14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21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14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1" t="s">
        <v>0</v>
      </c>
      <c r="B1" s="2"/>
      <c r="C1" s="3" t="s">
        <v>1</v>
      </c>
      <c r="D1" s="5" t="s">
        <v>22</v>
      </c>
    </row>
    <row r="2">
      <c r="A2" s="1" t="s">
        <v>2</v>
      </c>
      <c r="B2" s="2"/>
      <c r="C2" s="3" t="s">
        <v>3</v>
      </c>
      <c r="D2" s="3"/>
    </row>
    <row r="3">
      <c r="A3" s="1" t="s">
        <v>4</v>
      </c>
      <c r="B3" s="2"/>
      <c r="C3" s="3" t="s">
        <v>3</v>
      </c>
      <c r="D3" s="3"/>
    </row>
    <row r="4">
      <c r="A4" s="1" t="s">
        <v>5</v>
      </c>
      <c r="B4" s="2"/>
      <c r="C4" s="3" t="s">
        <v>6</v>
      </c>
      <c r="D4" s="3"/>
    </row>
    <row r="5">
      <c r="A5" s="1" t="s">
        <v>7</v>
      </c>
      <c r="B5" s="2"/>
      <c r="C5" s="3" t="s">
        <v>8</v>
      </c>
      <c r="D5" s="3"/>
    </row>
    <row r="6" ht="187.5" customHeight="1">
      <c r="A6" s="1" t="s">
        <v>9</v>
      </c>
      <c r="B6" s="2"/>
      <c r="C6" s="3" t="s">
        <v>8</v>
      </c>
      <c r="D6" s="3"/>
    </row>
    <row r="7">
      <c r="A7" s="1" t="s">
        <v>10</v>
      </c>
      <c r="B7" s="2"/>
      <c r="C7" s="3" t="s">
        <v>11</v>
      </c>
      <c r="D7" s="3"/>
    </row>
    <row r="8">
      <c r="A8" s="1" t="s">
        <v>12</v>
      </c>
      <c r="B8" s="4" t="s">
        <v>13</v>
      </c>
      <c r="D8" s="6"/>
    </row>
    <row r="9">
      <c r="B9" s="4" t="s">
        <v>23</v>
      </c>
      <c r="D9" s="6"/>
    </row>
    <row r="10">
      <c r="B10" s="4" t="s">
        <v>15</v>
      </c>
      <c r="D10" s="6"/>
    </row>
    <row r="11">
      <c r="D11" s="6"/>
    </row>
    <row r="12">
      <c r="D12" s="6"/>
    </row>
    <row r="13">
      <c r="D13" s="6"/>
    </row>
    <row r="14">
      <c r="D14" s="6"/>
    </row>
    <row r="15">
      <c r="D15" s="6"/>
    </row>
    <row r="16">
      <c r="D16" s="6"/>
    </row>
    <row r="17">
      <c r="D17" s="6"/>
    </row>
    <row r="18">
      <c r="D18" s="6"/>
    </row>
    <row r="19">
      <c r="D19" s="6"/>
    </row>
    <row r="20">
      <c r="D20" s="6"/>
    </row>
    <row r="21">
      <c r="D21" s="6"/>
    </row>
    <row r="22">
      <c r="D22" s="6"/>
    </row>
    <row r="23">
      <c r="D23" s="6"/>
    </row>
    <row r="24">
      <c r="D24" s="6"/>
    </row>
    <row r="25">
      <c r="D25" s="6"/>
    </row>
    <row r="26">
      <c r="D26" s="6"/>
    </row>
    <row r="27">
      <c r="D27" s="6"/>
    </row>
    <row r="28">
      <c r="D28" s="6"/>
    </row>
    <row r="29">
      <c r="D29" s="6"/>
    </row>
    <row r="30">
      <c r="D30" s="6"/>
    </row>
    <row r="31">
      <c r="D31" s="6"/>
    </row>
    <row r="32">
      <c r="D32" s="6"/>
    </row>
    <row r="33">
      <c r="D33" s="6"/>
    </row>
    <row r="34">
      <c r="D34" s="6"/>
    </row>
    <row r="35">
      <c r="D35" s="6"/>
    </row>
    <row r="36">
      <c r="D36" s="6"/>
    </row>
    <row r="37">
      <c r="D37" s="6"/>
    </row>
    <row r="38">
      <c r="D38" s="6"/>
    </row>
    <row r="39">
      <c r="D39" s="6"/>
    </row>
    <row r="40">
      <c r="D40" s="6"/>
    </row>
    <row r="41">
      <c r="D41" s="6"/>
    </row>
    <row r="42">
      <c r="D42" s="6"/>
    </row>
    <row r="43">
      <c r="D43" s="6"/>
    </row>
    <row r="44">
      <c r="D44" s="6"/>
    </row>
    <row r="45">
      <c r="D45" s="6"/>
    </row>
    <row r="46">
      <c r="D46" s="6"/>
    </row>
    <row r="47">
      <c r="D47" s="6"/>
    </row>
    <row r="48">
      <c r="D48" s="6"/>
    </row>
    <row r="49">
      <c r="D49" s="6"/>
    </row>
    <row r="50">
      <c r="D50" s="6"/>
    </row>
    <row r="51">
      <c r="D51" s="6"/>
    </row>
    <row r="52"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50.14"/>
    <col customWidth="1" min="3" max="3" width="64.43"/>
    <col customWidth="1" min="4" max="4" width="35.86"/>
  </cols>
  <sheetData>
    <row r="1">
      <c r="A1" s="7" t="s">
        <v>0</v>
      </c>
      <c r="B1" s="8" t="s">
        <v>24</v>
      </c>
      <c r="C1" s="9" t="s">
        <v>1</v>
      </c>
      <c r="D1" s="5" t="s">
        <v>25</v>
      </c>
    </row>
    <row r="2">
      <c r="A2" s="7" t="s">
        <v>2</v>
      </c>
      <c r="B2" s="10"/>
      <c r="C2" s="9" t="s">
        <v>3</v>
      </c>
      <c r="D2" s="3"/>
    </row>
    <row r="3">
      <c r="A3" s="7" t="s">
        <v>4</v>
      </c>
      <c r="B3" s="10"/>
      <c r="C3" s="9" t="s">
        <v>3</v>
      </c>
      <c r="D3" s="3"/>
    </row>
    <row r="4">
      <c r="A4" s="7" t="s">
        <v>5</v>
      </c>
      <c r="B4" s="10"/>
      <c r="C4" s="9" t="s">
        <v>6</v>
      </c>
      <c r="D4" s="3"/>
    </row>
    <row r="5">
      <c r="A5" s="7" t="s">
        <v>7</v>
      </c>
      <c r="B5" s="8" t="s">
        <v>26</v>
      </c>
      <c r="C5" s="9" t="s">
        <v>8</v>
      </c>
      <c r="D5" s="3"/>
    </row>
    <row r="6" ht="187.5" customHeight="1">
      <c r="A6" s="7" t="s">
        <v>9</v>
      </c>
      <c r="B6" s="8" t="s">
        <v>27</v>
      </c>
      <c r="C6" s="9" t="s">
        <v>8</v>
      </c>
      <c r="D6" s="3"/>
    </row>
    <row r="7">
      <c r="A7" s="7" t="s">
        <v>10</v>
      </c>
      <c r="B7" s="10"/>
      <c r="C7" s="9" t="s">
        <v>11</v>
      </c>
      <c r="D7" s="3"/>
    </row>
    <row r="8">
      <c r="A8" s="1" t="s">
        <v>12</v>
      </c>
      <c r="B8" s="11" t="s">
        <v>28</v>
      </c>
      <c r="D8" s="6"/>
    </row>
    <row r="9">
      <c r="B9" s="11" t="s">
        <v>29</v>
      </c>
      <c r="D9" s="6"/>
    </row>
    <row r="10">
      <c r="B10" s="11" t="s">
        <v>30</v>
      </c>
      <c r="D10" s="6"/>
    </row>
    <row r="11">
      <c r="B11" s="11" t="s">
        <v>31</v>
      </c>
      <c r="D11" s="6"/>
    </row>
    <row r="12">
      <c r="B12" s="11" t="s">
        <v>32</v>
      </c>
      <c r="D12" s="6"/>
    </row>
    <row r="13">
      <c r="B13" s="11" t="s">
        <v>33</v>
      </c>
      <c r="D13" s="6"/>
    </row>
    <row r="14">
      <c r="B14" s="11" t="s">
        <v>34</v>
      </c>
      <c r="D14" s="6"/>
    </row>
    <row r="15">
      <c r="B15" s="11" t="s">
        <v>35</v>
      </c>
      <c r="D15" s="6"/>
    </row>
    <row r="16">
      <c r="B16" s="11" t="s">
        <v>24</v>
      </c>
      <c r="D16" s="6"/>
    </row>
    <row r="17">
      <c r="B17" s="11" t="s">
        <v>36</v>
      </c>
      <c r="D17" s="6"/>
    </row>
    <row r="18">
      <c r="B18" s="11" t="s">
        <v>37</v>
      </c>
      <c r="D18" s="6"/>
    </row>
    <row r="19">
      <c r="B19" s="11" t="s">
        <v>38</v>
      </c>
      <c r="D19" s="6"/>
    </row>
    <row r="20">
      <c r="B20" s="11" t="s">
        <v>39</v>
      </c>
      <c r="D20" s="6"/>
    </row>
    <row r="21">
      <c r="B21" s="11" t="s">
        <v>40</v>
      </c>
      <c r="D21" s="6"/>
    </row>
    <row r="22">
      <c r="B22" s="11" t="s">
        <v>41</v>
      </c>
      <c r="D22" s="6"/>
    </row>
    <row r="23">
      <c r="B23" s="11" t="s">
        <v>42</v>
      </c>
      <c r="D23" s="6"/>
    </row>
    <row r="24">
      <c r="B24" s="11" t="s">
        <v>43</v>
      </c>
      <c r="D24" s="6"/>
    </row>
    <row r="25">
      <c r="B25" s="11" t="s">
        <v>44</v>
      </c>
      <c r="D25" s="6"/>
    </row>
    <row r="26">
      <c r="B26" s="11" t="s">
        <v>45</v>
      </c>
      <c r="D26" s="6"/>
    </row>
    <row r="27">
      <c r="B27" s="11" t="s">
        <v>46</v>
      </c>
      <c r="D27" s="6"/>
    </row>
    <row r="28">
      <c r="B28" s="11" t="s">
        <v>47</v>
      </c>
      <c r="D28" s="6"/>
    </row>
    <row r="29">
      <c r="B29" s="11" t="s">
        <v>48</v>
      </c>
      <c r="D29" s="6"/>
    </row>
    <row r="30">
      <c r="B30" s="11" t="s">
        <v>49</v>
      </c>
      <c r="D30" s="6"/>
    </row>
    <row r="31">
      <c r="B31" s="11" t="s">
        <v>50</v>
      </c>
      <c r="D31" s="6"/>
    </row>
    <row r="32">
      <c r="B32" s="11" t="s">
        <v>51</v>
      </c>
      <c r="D32" s="6"/>
    </row>
    <row r="33">
      <c r="B33" s="11" t="s">
        <v>52</v>
      </c>
      <c r="D33" s="6"/>
    </row>
    <row r="34">
      <c r="B34" s="11" t="s">
        <v>53</v>
      </c>
      <c r="D34" s="6"/>
    </row>
    <row r="35">
      <c r="B35" s="11" t="s">
        <v>54</v>
      </c>
      <c r="D35" s="6"/>
    </row>
    <row r="36">
      <c r="B36" s="11" t="s">
        <v>55</v>
      </c>
      <c r="D36" s="6"/>
    </row>
    <row r="37">
      <c r="B37" s="11" t="s">
        <v>56</v>
      </c>
      <c r="D37" s="6"/>
    </row>
    <row r="38">
      <c r="B38" s="11" t="s">
        <v>57</v>
      </c>
      <c r="D38" s="6"/>
    </row>
    <row r="39">
      <c r="B39" s="11" t="s">
        <v>58</v>
      </c>
      <c r="D39" s="6"/>
    </row>
    <row r="40">
      <c r="B40" s="11" t="s">
        <v>59</v>
      </c>
      <c r="D40" s="6"/>
    </row>
    <row r="41">
      <c r="B41" s="11" t="s">
        <v>60</v>
      </c>
      <c r="D41" s="6"/>
    </row>
    <row r="42">
      <c r="B42" s="11" t="s">
        <v>61</v>
      </c>
      <c r="D42" s="6"/>
    </row>
    <row r="43">
      <c r="B43" s="11" t="s">
        <v>62</v>
      </c>
      <c r="D43" s="6"/>
    </row>
    <row r="44">
      <c r="B44" s="11" t="s">
        <v>63</v>
      </c>
      <c r="D44" s="6"/>
    </row>
    <row r="45">
      <c r="B45" s="11" t="s">
        <v>64</v>
      </c>
      <c r="D45" s="6"/>
    </row>
    <row r="46">
      <c r="B46" s="11" t="s">
        <v>65</v>
      </c>
      <c r="D46" s="6"/>
    </row>
    <row r="47">
      <c r="B47" s="11" t="s">
        <v>66</v>
      </c>
      <c r="D47" s="6"/>
    </row>
    <row r="48">
      <c r="B48" s="11" t="s">
        <v>67</v>
      </c>
      <c r="D48" s="6"/>
    </row>
    <row r="49">
      <c r="B49" s="11" t="s">
        <v>68</v>
      </c>
      <c r="D49" s="6"/>
    </row>
    <row r="50">
      <c r="B50" s="11" t="s">
        <v>69</v>
      </c>
      <c r="D50" s="6"/>
    </row>
    <row r="51">
      <c r="B51" s="11" t="s">
        <v>70</v>
      </c>
      <c r="D51" s="6"/>
    </row>
    <row r="52">
      <c r="B52" s="11" t="s">
        <v>14</v>
      </c>
      <c r="D52" s="6"/>
    </row>
    <row r="53">
      <c r="D53" s="6"/>
    </row>
    <row r="54">
      <c r="D54" s="6"/>
    </row>
    <row r="55">
      <c r="D55" s="6"/>
    </row>
    <row r="56">
      <c r="D56" s="6"/>
    </row>
    <row r="57">
      <c r="D57" s="6"/>
    </row>
    <row r="58">
      <c r="D58" s="6"/>
    </row>
    <row r="59">
      <c r="D59" s="6"/>
    </row>
    <row r="60">
      <c r="D60" s="6"/>
    </row>
    <row r="61">
      <c r="D61" s="6"/>
    </row>
    <row r="62">
      <c r="D62" s="6"/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70">
      <c r="D70" s="6"/>
    </row>
    <row r="71">
      <c r="D71" s="6"/>
    </row>
    <row r="72">
      <c r="D72" s="6"/>
    </row>
    <row r="73">
      <c r="D73" s="6"/>
    </row>
    <row r="74">
      <c r="D74" s="6"/>
    </row>
    <row r="75">
      <c r="D75" s="6"/>
    </row>
    <row r="76">
      <c r="D76" s="6"/>
    </row>
    <row r="77">
      <c r="D77" s="6"/>
    </row>
    <row r="78">
      <c r="D78" s="6"/>
    </row>
    <row r="79">
      <c r="D79" s="6"/>
    </row>
    <row r="80">
      <c r="D80" s="6"/>
    </row>
    <row r="81">
      <c r="D81" s="6"/>
    </row>
    <row r="82">
      <c r="D82" s="6"/>
    </row>
    <row r="83">
      <c r="D83" s="6"/>
    </row>
    <row r="84">
      <c r="D84" s="6"/>
    </row>
    <row r="85">
      <c r="D85" s="6"/>
    </row>
    <row r="86">
      <c r="D86" s="6"/>
    </row>
    <row r="87">
      <c r="D87" s="6"/>
    </row>
    <row r="88">
      <c r="D88" s="6"/>
    </row>
    <row r="89">
      <c r="D89" s="6"/>
    </row>
    <row r="90">
      <c r="D90" s="6"/>
    </row>
    <row r="91">
      <c r="D91" s="6"/>
    </row>
    <row r="92">
      <c r="D92" s="6"/>
    </row>
    <row r="93">
      <c r="D93" s="6"/>
    </row>
    <row r="94">
      <c r="D94" s="6"/>
    </row>
    <row r="95">
      <c r="D95" s="6"/>
    </row>
    <row r="96">
      <c r="D96" s="6"/>
    </row>
    <row r="97">
      <c r="D97" s="6"/>
    </row>
    <row r="98">
      <c r="D98" s="6"/>
    </row>
    <row r="99">
      <c r="D99" s="6"/>
    </row>
    <row r="100">
      <c r="D100" s="6"/>
    </row>
    <row r="101">
      <c r="D101" s="6"/>
    </row>
    <row r="102">
      <c r="D102" s="6"/>
    </row>
    <row r="103">
      <c r="D103" s="6"/>
    </row>
    <row r="104">
      <c r="D104" s="6"/>
    </row>
    <row r="105">
      <c r="D105" s="6"/>
    </row>
    <row r="106">
      <c r="D106" s="6"/>
    </row>
    <row r="107">
      <c r="D107" s="6"/>
    </row>
    <row r="108">
      <c r="D108" s="6"/>
    </row>
    <row r="109">
      <c r="D109" s="6"/>
    </row>
    <row r="110">
      <c r="D110" s="6"/>
    </row>
    <row r="111">
      <c r="D111" s="6"/>
    </row>
    <row r="112">
      <c r="D112" s="6"/>
    </row>
    <row r="113">
      <c r="D113" s="6"/>
    </row>
    <row r="114">
      <c r="D114" s="6"/>
    </row>
    <row r="115">
      <c r="D115" s="6"/>
    </row>
    <row r="116">
      <c r="D116" s="6"/>
    </row>
    <row r="117">
      <c r="D117" s="6"/>
    </row>
    <row r="118">
      <c r="D118" s="6"/>
    </row>
    <row r="119">
      <c r="D119" s="6"/>
    </row>
    <row r="120">
      <c r="D120" s="6"/>
    </row>
    <row r="121">
      <c r="D121" s="6"/>
    </row>
    <row r="122">
      <c r="D122" s="6"/>
    </row>
    <row r="123">
      <c r="D123" s="6"/>
    </row>
    <row r="124">
      <c r="D124" s="6"/>
    </row>
    <row r="125">
      <c r="D125" s="6"/>
    </row>
    <row r="126">
      <c r="D126" s="6"/>
    </row>
    <row r="127">
      <c r="D127" s="6"/>
    </row>
    <row r="128">
      <c r="D128" s="6"/>
    </row>
    <row r="129">
      <c r="D129" s="6"/>
    </row>
    <row r="130">
      <c r="D130" s="6"/>
    </row>
    <row r="131">
      <c r="D131" s="6"/>
    </row>
    <row r="132">
      <c r="D132" s="6"/>
    </row>
    <row r="133">
      <c r="D133" s="6"/>
    </row>
    <row r="134">
      <c r="D134" s="6"/>
    </row>
    <row r="135">
      <c r="D135" s="6"/>
    </row>
    <row r="136">
      <c r="D136" s="6"/>
    </row>
    <row r="137">
      <c r="D137" s="6"/>
    </row>
    <row r="138">
      <c r="D138" s="6"/>
    </row>
    <row r="139">
      <c r="D139" s="6"/>
    </row>
    <row r="140">
      <c r="D140" s="6"/>
    </row>
    <row r="141">
      <c r="D141" s="6"/>
    </row>
    <row r="142">
      <c r="D142" s="6"/>
    </row>
    <row r="143">
      <c r="D143" s="6"/>
    </row>
    <row r="144">
      <c r="D144" s="6"/>
    </row>
    <row r="145">
      <c r="D145" s="6"/>
    </row>
    <row r="146">
      <c r="D146" s="6"/>
    </row>
    <row r="147">
      <c r="D147" s="6"/>
    </row>
    <row r="148">
      <c r="D148" s="6"/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2"/>
  <legacyDrawing r:id="rId3"/>
</worksheet>
</file>